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3/RAM/RAM/Suur tn 3, Jõgeva/"/>
    </mc:Choice>
  </mc:AlternateContent>
  <xr:revisionPtr revIDLastSave="125" documentId="8_{688B4238-7171-4C89-8FAD-5007057FA2EB}" xr6:coauthVersionLast="47" xr6:coauthVersionMax="47" xr10:uidLastSave="{7A744EF3-CE99-4A04-8487-E2B421F47C4C}"/>
  <workbookProtection workbookAlgorithmName="SHA-512" workbookHashValue="GBzlH2k9VpD/+GRXzJ5GTWn3zldKJtX5H5y0ITJ6L+RX2GNZCwTPZndj/QWmvLi87SC3lFCeGxaZP7oWdE66IA==" workbookSaltValue="EIgRAzoBhuYHr31UVXV+3g==" workbookSpinCount="100000" lockStructure="1"/>
  <bookViews>
    <workbookView xWindow="29640" yWindow="495" windowWidth="21975" windowHeight="1260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W11" i="11" l="1"/>
  <c r="AX3" i="11"/>
  <c r="AW12" i="11" l="1"/>
  <c r="E85" i="11"/>
  <c r="A85" i="11"/>
  <c r="P4" i="1"/>
  <c r="O4" i="1"/>
  <c r="AW13" i="11" l="1"/>
  <c r="AD2" i="11"/>
  <c r="Q4" i="1"/>
  <c r="AW14" i="11" l="1"/>
  <c r="AE2" i="11"/>
  <c r="R4" i="1"/>
  <c r="AW15" i="11" l="1"/>
  <c r="AF2" i="11"/>
  <c r="D120" i="3"/>
  <c r="D73" i="3"/>
  <c r="S4" i="1"/>
  <c r="AW16" i="11" l="1"/>
  <c r="AG2" i="11"/>
  <c r="T4" i="1"/>
  <c r="AZ16" i="11" l="1"/>
  <c r="BA16" i="11"/>
  <c r="AY16" i="11"/>
  <c r="BB16" i="11"/>
  <c r="AW17"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C16" i="11" l="1"/>
  <c r="AY12" i="11"/>
  <c r="AY13" i="11"/>
  <c r="AZ7" i="11"/>
  <c r="AZ12" i="11"/>
  <c r="AZ13" i="1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AZ5" i="11" l="1"/>
  <c r="AZ6" i="11" s="1"/>
  <c r="AZ8" i="11"/>
  <c r="AZ9"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AZ10" i="11" l="1"/>
  <c r="AZ11" i="11" s="1"/>
  <c r="AZ14" i="11"/>
  <c r="AZ15" i="11" s="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4" i="1"/>
  <c r="BA24" i="11" l="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E111" i="4"/>
  <c r="E114" i="4"/>
  <c r="E108" i="4"/>
  <c r="E113" i="4"/>
  <c r="E107" i="4"/>
  <c r="E105" i="4"/>
  <c r="E112" i="4"/>
  <c r="E109" i="4"/>
  <c r="C11" i="4"/>
  <c r="C2" i="4"/>
  <c r="I2" i="4" s="1"/>
  <c r="D1" i="4"/>
  <c r="AD4" i="1"/>
  <c r="AY10" i="11" l="1"/>
  <c r="AY11" i="11" s="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AY14" i="11" l="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BA14" i="11" l="1"/>
  <c r="BA13" i="11"/>
  <c r="BA12" i="11"/>
  <c r="AY15" i="11"/>
  <c r="BA10" i="11"/>
  <c r="BA3" i="11"/>
  <c r="BA7" i="11"/>
  <c r="BA8" i="11"/>
  <c r="BA6"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BA4" i="11" l="1"/>
  <c r="BA9" i="11" s="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5" i="11" l="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14" i="11"/>
  <c r="BB12" i="11"/>
  <c r="BB13" i="11"/>
  <c r="BB3" i="11"/>
  <c r="BC13" i="11" l="1"/>
  <c r="BC14" i="11"/>
  <c r="BC12" i="11"/>
  <c r="AZ32" i="1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I21" i="4" l="1"/>
  <c r="I24" i="4"/>
  <c r="I27" i="4"/>
  <c r="I25" i="4"/>
  <c r="I23" i="4"/>
  <c r="I26" i="4"/>
  <c r="AZ34" i="11"/>
  <c r="BA34" i="11"/>
  <c r="BC5" i="11"/>
  <c r="I38" i="4"/>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B10" i="11"/>
  <c r="BC6" i="11" l="1"/>
  <c r="BC10" i="1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9" i="11"/>
  <c r="BB11" i="11" s="1"/>
  <c r="BC9" i="11" l="1"/>
  <c r="BB15" i="1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A11" i="11" s="1"/>
  <c r="BC47" i="11"/>
  <c r="AY47" i="11"/>
  <c r="BB47"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C11" i="11" l="1"/>
  <c r="BA15" i="11"/>
  <c r="BC15" i="11" s="1"/>
  <c r="BD23" i="11" s="1"/>
  <c r="AZ48" i="11"/>
  <c r="BA48" i="11"/>
  <c r="AY48" i="11"/>
  <c r="BB48" i="11"/>
  <c r="BC48" i="11"/>
  <c r="BD16"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BD20" i="11" l="1"/>
  <c r="BD45" i="11"/>
  <c r="BD39" i="11"/>
  <c r="BD43" i="11"/>
  <c r="BD36" i="11"/>
  <c r="BD33" i="11"/>
  <c r="BD5" i="11"/>
  <c r="BD38" i="11"/>
  <c r="BD37" i="11"/>
  <c r="BD17" i="11"/>
  <c r="BD29" i="11"/>
  <c r="BD25" i="11"/>
  <c r="BD32" i="11"/>
  <c r="BD10" i="11"/>
  <c r="BD35" i="11"/>
  <c r="BD21" i="11"/>
  <c r="BD46" i="11"/>
  <c r="BD11" i="11"/>
  <c r="BD42" i="11"/>
  <c r="BD12" i="11"/>
  <c r="BD19" i="11"/>
  <c r="BD9" i="11"/>
  <c r="BD18" i="11"/>
  <c r="BD44" i="11"/>
  <c r="BD14" i="11"/>
  <c r="BD26" i="11"/>
  <c r="BD24" i="11"/>
  <c r="BD27" i="11"/>
  <c r="BD7" i="11"/>
  <c r="BD48" i="11"/>
  <c r="BD34" i="11"/>
  <c r="BD15" i="11"/>
  <c r="BD13" i="11"/>
  <c r="BD41" i="11"/>
  <c r="BD40" i="11"/>
  <c r="BD47" i="11"/>
  <c r="BD28" i="11"/>
  <c r="BD22" i="11"/>
  <c r="BD6" i="11"/>
  <c r="BD31" i="11"/>
  <c r="BD3" i="11"/>
  <c r="BD4" i="11"/>
  <c r="BD30" i="11"/>
  <c r="BD8" i="1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<sst xmlns="http://schemas.openxmlformats.org/spreadsheetml/2006/main" count="2379" uniqueCount="519">
  <si>
    <t>=SUMPRODUCT(--($A:$A=$A3)*($G:$G=Tabelid!$L$1)*($C:$C=Tabelid!$j$4)*($H:$H=J$2);($E:$E))/SUMPRODUCT(--($A:$A=$A3)*($G:$G=Tabelid!$L$1)*($C:$C=Tabelid!$j$4);($E:$E))*$E3</t>
  </si>
  <si>
    <t>Üürnik</t>
  </si>
  <si>
    <t>Üürikood</t>
  </si>
  <si>
    <t>Ainukasutuses pind</t>
  </si>
  <si>
    <t>Ühiskasutuses korruste pind</t>
  </si>
  <si>
    <t>Ühiskasutuses hoone pind</t>
  </si>
  <si>
    <t>Ühiskasutuses muu pind</t>
  </si>
  <si>
    <t>Kokku</t>
  </si>
  <si>
    <t>Osakaal</t>
  </si>
  <si>
    <t>Rahandusministeerium</t>
  </si>
  <si>
    <t>SUUR3_24</t>
  </si>
  <si>
    <t>Hoone nimetus:</t>
  </si>
  <si>
    <t>büroohoone (Jõgeva riigimaja)</t>
  </si>
  <si>
    <t>Aadress:</t>
  </si>
  <si>
    <t>Suur tn 3, Jõgeva, Jõgeva maakond</t>
  </si>
  <si>
    <t>Maapealsed korrused:</t>
  </si>
  <si>
    <t>05</t>
  </si>
  <si>
    <t>Maa-alused korrused:</t>
  </si>
  <si>
    <t>Töö number:</t>
  </si>
  <si>
    <t>22M1122</t>
  </si>
  <si>
    <t>Mõõdistaja:</t>
  </si>
  <si>
    <t>Geo ST OÜ, 13.09.2023- andmete korrastamine Geodeesia 24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</si>
  <si>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</si>
  <si>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</si>
  <si>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</si>
  <si>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</si>
  <si>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</si>
  <si>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</si>
  <si>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</si>
  <si>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</si>
  <si>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</si>
  <si>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</si>
  <si>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</si>
  <si>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</si>
  <si>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</si>
  <si>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</si>
  <si>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</si>
  <si>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</si>
  <si>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</si>
  <si>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</si>
  <si>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</si>
  <si>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</si>
  <si>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</si>
  <si>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</si>
  <si>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</si>
  <si>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</si>
  <si>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</si>
  <si>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</si>
  <si>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</si>
  <si>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</si>
  <si>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</si>
  <si>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</si>
  <si>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</si>
  <si>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</si>
  <si>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</si>
  <si>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</si>
  <si>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</si>
  <si>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</si>
  <si>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</si>
  <si>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</si>
  <si>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</si>
  <si>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</si>
  <si>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</si>
  <si>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</si>
  <si>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</si>
  <si>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</si>
  <si>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</si>
  <si>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</si>
  <si>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</si>
  <si>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</si>
  <si>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</si>
  <si>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</si>
  <si>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</si>
  <si>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</si>
  <si>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</si>
  <si>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</si>
  <si>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</si>
  <si>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</si>
  <si>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</si>
  <si>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</si>
  <si>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</si>
  <si>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</si>
  <si>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</si>
  <si>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</si>
  <si>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</si>
  <si>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</si>
  <si>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</si>
  <si>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</si>
  <si>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</si>
  <si>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</si>
  <si>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</si>
  <si>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</si>
  <si>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</si>
  <si>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01</t>
  </si>
  <si>
    <t>101</t>
  </si>
  <si>
    <t>ÜÜRITAV PIND</t>
  </si>
  <si>
    <t>Tuulekoda</t>
  </si>
  <si>
    <t>83 Sissepääsuruumid</t>
  </si>
  <si>
    <t>102</t>
  </si>
  <si>
    <t>Aatrium/Fuajee</t>
  </si>
  <si>
    <t>91 Horisontaalliiklusruumid</t>
  </si>
  <si>
    <t>103</t>
  </si>
  <si>
    <t>VERTIKAALSETE ÜHENDUSTEEDE PIND</t>
  </si>
  <si>
    <t>Lift</t>
  </si>
  <si>
    <t>92 Vertikaalliiklusruumid</t>
  </si>
  <si>
    <t>104</t>
  </si>
  <si>
    <t>Trepp/Trepikoda</t>
  </si>
  <si>
    <t>105</t>
  </si>
  <si>
    <t>105a</t>
  </si>
  <si>
    <t>TEHNOPIND</t>
  </si>
  <si>
    <t>Veemõõdusõlm</t>
  </si>
  <si>
    <t>94 Kütte- ja veehooldusruumid</t>
  </si>
  <si>
    <t>106</t>
  </si>
  <si>
    <t>WC</t>
  </si>
  <si>
    <t>73 WC-ruumid</t>
  </si>
  <si>
    <t>107</t>
  </si>
  <si>
    <t>Koridor</t>
  </si>
  <si>
    <t>108</t>
  </si>
  <si>
    <t>109</t>
  </si>
  <si>
    <t>Riietusruum</t>
  </si>
  <si>
    <t>71 Riietusruumid</t>
  </si>
  <si>
    <t>110</t>
  </si>
  <si>
    <t>Koristus- ja hooldusruum</t>
  </si>
  <si>
    <t>86 Koristus- ja hooldusruumid</t>
  </si>
  <si>
    <t>111</t>
  </si>
  <si>
    <t>Pesuruum</t>
  </si>
  <si>
    <t>72 Pesuruumid</t>
  </si>
  <si>
    <t>112</t>
  </si>
  <si>
    <t>113</t>
  </si>
  <si>
    <t>114</t>
  </si>
  <si>
    <t>115</t>
  </si>
  <si>
    <t>115a</t>
  </si>
  <si>
    <t>Abiruum</t>
  </si>
  <si>
    <t>23 Äriruumide abiruumid</t>
  </si>
  <si>
    <t>Ühiskasutuses korruse pind</t>
  </si>
  <si>
    <t>116</t>
  </si>
  <si>
    <t>Kabinet/Büroo</t>
  </si>
  <si>
    <t>21 Bürooruumid</t>
  </si>
  <si>
    <t>116a</t>
  </si>
  <si>
    <t>117</t>
  </si>
  <si>
    <t>118a</t>
  </si>
  <si>
    <t>Ooteruum/Teenindusruum</t>
  </si>
  <si>
    <t>84 Avalikud teenindusruumid</t>
  </si>
  <si>
    <t>118b</t>
  </si>
  <si>
    <t>SKA, MTA teenindussaal</t>
  </si>
  <si>
    <t>Ühiskasutuses muu pind (muu)</t>
  </si>
  <si>
    <t>119</t>
  </si>
  <si>
    <t>Kaugtöökoht/vestlusboks. Võimalik broneerida kõigil asutustel</t>
  </si>
  <si>
    <t>120</t>
  </si>
  <si>
    <t>Võimalik broneerida kõigil asutustel</t>
  </si>
  <si>
    <t>121</t>
  </si>
  <si>
    <t>122</t>
  </si>
  <si>
    <t>124</t>
  </si>
  <si>
    <t>125</t>
  </si>
  <si>
    <t>126</t>
  </si>
  <si>
    <t>127</t>
  </si>
  <si>
    <t>Elektrikilp</t>
  </si>
  <si>
    <t>97 Elektrotehnilised ruumid</t>
  </si>
  <si>
    <t>128</t>
  </si>
  <si>
    <t>Soojasõlm</t>
  </si>
  <si>
    <t>129</t>
  </si>
  <si>
    <t>130</t>
  </si>
  <si>
    <t>Eesruum</t>
  </si>
  <si>
    <t>131</t>
  </si>
  <si>
    <t>132</t>
  </si>
  <si>
    <t>132a</t>
  </si>
  <si>
    <t>133</t>
  </si>
  <si>
    <t>134</t>
  </si>
  <si>
    <t>135</t>
  </si>
  <si>
    <t>136</t>
  </si>
  <si>
    <t>Hoiuruum/Ladu</t>
  </si>
  <si>
    <t>52 Laod</t>
  </si>
  <si>
    <t>137</t>
  </si>
  <si>
    <t>Sideruum/Nõrkvool</t>
  </si>
  <si>
    <t>138</t>
  </si>
  <si>
    <t>Eriotstarbeline ruum</t>
  </si>
  <si>
    <t>49 Ruumigrupi liigitamata eriruumid</t>
  </si>
  <si>
    <t>139</t>
  </si>
  <si>
    <t>140</t>
  </si>
  <si>
    <t>141</t>
  </si>
  <si>
    <t>142</t>
  </si>
  <si>
    <t>143</t>
  </si>
  <si>
    <t>144</t>
  </si>
  <si>
    <t>145</t>
  </si>
  <si>
    <t>Jäätmed</t>
  </si>
  <si>
    <t>87 Jäätmehooldusruumid</t>
  </si>
  <si>
    <t>02</t>
  </si>
  <si>
    <t>201</t>
  </si>
  <si>
    <t>202</t>
  </si>
  <si>
    <t>203</t>
  </si>
  <si>
    <t>204</t>
  </si>
  <si>
    <t>205</t>
  </si>
  <si>
    <t>205a</t>
  </si>
  <si>
    <t>Garderoob</t>
  </si>
  <si>
    <t>51 Garderoobiruumid</t>
  </si>
  <si>
    <t>205b</t>
  </si>
  <si>
    <t>206</t>
  </si>
  <si>
    <t>208</t>
  </si>
  <si>
    <t>209</t>
  </si>
  <si>
    <t>210</t>
  </si>
  <si>
    <t>211</t>
  </si>
  <si>
    <t>Puhkeruum</t>
  </si>
  <si>
    <t>75 Puhketoad</t>
  </si>
  <si>
    <t>212</t>
  </si>
  <si>
    <t>214</t>
  </si>
  <si>
    <t>215</t>
  </si>
  <si>
    <t>Dokumendihoidla</t>
  </si>
  <si>
    <t>53 Arhiivid</t>
  </si>
  <si>
    <t>216</t>
  </si>
  <si>
    <t>217</t>
  </si>
  <si>
    <t>218</t>
  </si>
  <si>
    <t>218a</t>
  </si>
  <si>
    <t>219</t>
  </si>
  <si>
    <t>220</t>
  </si>
  <si>
    <t>222</t>
  </si>
  <si>
    <t>223</t>
  </si>
  <si>
    <t>224</t>
  </si>
  <si>
    <t>225</t>
  </si>
  <si>
    <t>226</t>
  </si>
  <si>
    <t>226a</t>
  </si>
  <si>
    <t>228</t>
  </si>
  <si>
    <t>229</t>
  </si>
  <si>
    <t>230</t>
  </si>
  <si>
    <t>231</t>
  </si>
  <si>
    <t>03</t>
  </si>
  <si>
    <t>301</t>
  </si>
  <si>
    <t>302</t>
  </si>
  <si>
    <t>303</t>
  </si>
  <si>
    <t>304</t>
  </si>
  <si>
    <t>Nõupidamise ruum</t>
  </si>
  <si>
    <t>305</t>
  </si>
  <si>
    <t>305a</t>
  </si>
  <si>
    <t>305b</t>
  </si>
  <si>
    <t>306</t>
  </si>
  <si>
    <t>307</t>
  </si>
  <si>
    <t>308</t>
  </si>
  <si>
    <t>309</t>
  </si>
  <si>
    <t>310</t>
  </si>
  <si>
    <t>311</t>
  </si>
  <si>
    <t>312</t>
  </si>
  <si>
    <t>313</t>
  </si>
  <si>
    <t>314</t>
  </si>
  <si>
    <t>315</t>
  </si>
  <si>
    <t>316</t>
  </si>
  <si>
    <t>317</t>
  </si>
  <si>
    <t>318</t>
  </si>
  <si>
    <t>319</t>
  </si>
  <si>
    <t>320</t>
  </si>
  <si>
    <t>320a</t>
  </si>
  <si>
    <t>321</t>
  </si>
  <si>
    <t>322</t>
  </si>
  <si>
    <t>324</t>
  </si>
  <si>
    <t>325</t>
  </si>
  <si>
    <t>Server</t>
  </si>
  <si>
    <t>326</t>
  </si>
  <si>
    <t>327</t>
  </si>
  <si>
    <t>327a</t>
  </si>
  <si>
    <t>328</t>
  </si>
  <si>
    <t>329</t>
  </si>
  <si>
    <t>330</t>
  </si>
  <si>
    <t>331</t>
  </si>
  <si>
    <t>04</t>
  </si>
  <si>
    <t>401</t>
  </si>
  <si>
    <t>402</t>
  </si>
  <si>
    <t>403</t>
  </si>
  <si>
    <t>404</t>
  </si>
  <si>
    <t>405</t>
  </si>
  <si>
    <t>405a</t>
  </si>
  <si>
    <t>405b</t>
  </si>
  <si>
    <t>406</t>
  </si>
  <si>
    <t>408</t>
  </si>
  <si>
    <t>409</t>
  </si>
  <si>
    <t>22 Äriruumid</t>
  </si>
  <si>
    <t>410</t>
  </si>
  <si>
    <t>411</t>
  </si>
  <si>
    <t>412</t>
  </si>
  <si>
    <t>413</t>
  </si>
  <si>
    <t>414</t>
  </si>
  <si>
    <t>416</t>
  </si>
  <si>
    <t>417</t>
  </si>
  <si>
    <t>418</t>
  </si>
  <si>
    <t>419</t>
  </si>
  <si>
    <t>419a</t>
  </si>
  <si>
    <t>420</t>
  </si>
  <si>
    <t>421</t>
  </si>
  <si>
    <t>423</t>
  </si>
  <si>
    <t>501</t>
  </si>
  <si>
    <t>502</t>
  </si>
  <si>
    <t>Vent ruum</t>
  </si>
  <si>
    <t>96 Ventilatsiooniruumid</t>
  </si>
  <si>
    <t>TALO tüüpruumide nimestiku vasted</t>
  </si>
  <si>
    <t>Ruumi kategooria</t>
  </si>
  <si>
    <t>Abiveerg</t>
  </si>
  <si>
    <t>Rõdu</t>
  </si>
  <si>
    <t>98 Välisruumid</t>
  </si>
  <si>
    <t>KORRUSE AVATUD NETOPIND</t>
  </si>
  <si>
    <t>Terrass</t>
  </si>
  <si>
    <t>Varjualune</t>
  </si>
  <si>
    <t>Alajaam/Trafo/Jaotla</t>
  </si>
  <si>
    <t>Basseini tehniline ruum</t>
  </si>
  <si>
    <t>Boileriruum</t>
  </si>
  <si>
    <t>Gaasiruum</t>
  </si>
  <si>
    <t>Generaatoriruum</t>
  </si>
  <si>
    <t>Hoolderuum</t>
  </si>
  <si>
    <t>99 Liigitamata liiklus- ja tehnoruumid</t>
  </si>
  <si>
    <t>Jahutusruum</t>
  </si>
  <si>
    <t>Katlaruum</t>
  </si>
  <si>
    <t>Kütusehoidla</t>
  </si>
  <si>
    <t>Lifti masinaruum</t>
  </si>
  <si>
    <t>Pumpla</t>
  </si>
  <si>
    <t>Samarõhukamber</t>
  </si>
  <si>
    <t>Sprinkler/Tuletõrje pump</t>
  </si>
  <si>
    <t>UPS-ruum</t>
  </si>
  <si>
    <t>Õhuvõtukamber</t>
  </si>
  <si>
    <t>Šaht</t>
  </si>
  <si>
    <t>Arhiiv</t>
  </si>
  <si>
    <t>Auditoorium</t>
  </si>
  <si>
    <t>34 Auditooriumid</t>
  </si>
  <si>
    <t>Autopesula</t>
  </si>
  <si>
    <t>85 Pesumaja</t>
  </si>
  <si>
    <t>Desokamber</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</si>
  <si>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</si>
  <si>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</si>
  <si>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</si>
  <si>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</si>
  <si>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</si>
  <si>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</si>
  <si>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</si>
  <si>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</si>
  <si>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</si>
  <si>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</si>
  <si>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Garaaž</t>
  </si>
  <si>
    <t>55 Garaažid</t>
  </si>
  <si>
    <t>Jalgrataste hoidla</t>
  </si>
  <si>
    <t>Kaaluruum</t>
  </si>
  <si>
    <t>Kelder</t>
  </si>
  <si>
    <t>82 Kinnistu juurde kuuluvad laod</t>
  </si>
  <si>
    <t>88 Kinnistu eriruumid</t>
  </si>
  <si>
    <t>Kemikaalid</t>
  </si>
  <si>
    <t>Kinnipidamisruum</t>
  </si>
  <si>
    <t>Klassiruum</t>
  </si>
  <si>
    <t>31 Klassiruumid</t>
  </si>
  <si>
    <t>Koeraruum</t>
  </si>
  <si>
    <t>Kohtusaal</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</si>
  <si>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</si>
  <si>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</si>
  <si>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</si>
  <si>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</si>
  <si>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</si>
  <si>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</si>
  <si>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</si>
  <si>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</si>
  <si>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</si>
  <si>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</si>
  <si>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</si>
  <si>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</si>
  <si>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</si>
  <si>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</si>
  <si>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</si>
  <si>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</si>
  <si>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</si>
  <si>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</si>
  <si>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Näitusesaal/Muuseum</t>
  </si>
  <si>
    <t>46 Kultuuriasutuste ruumid</t>
  </si>
  <si>
    <t>Parkla</t>
  </si>
  <si>
    <t>89 Liigitamata ühisruumid</t>
  </si>
  <si>
    <t>48 Puhke- ja huvialaruumid</t>
  </si>
  <si>
    <t>Pööning/Katusealune</t>
  </si>
  <si>
    <t>Raamatukogu</t>
  </si>
  <si>
    <t>39 Liigitamata õpperuumid</t>
  </si>
  <si>
    <t>Relvaruum</t>
  </si>
  <si>
    <t>Saal</t>
  </si>
  <si>
    <t>33 Loengusaalid</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</si>
  <si>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</si>
  <si>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</si>
  <si>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</si>
  <si>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</si>
  <si>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</si>
  <si>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</si>
  <si>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</si>
  <si>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</si>
  <si>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</si>
  <si>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</si>
  <si>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</si>
  <si>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</si>
  <si>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</si>
  <si>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</si>
  <si>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</si>
  <si>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</si>
  <si>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</si>
  <si>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</si>
  <si>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</si>
  <si>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</si>
  <si>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</si>
  <si>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</si>
  <si>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</si>
  <si>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</si>
  <si>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</si>
  <si>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</si>
  <si>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</si>
  <si>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</si>
  <si>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</si>
  <si>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</si>
  <si>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</si>
  <si>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</si>
  <si>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</si>
  <si>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</si>
  <si>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</si>
  <si>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</si>
  <si>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</si>
  <si>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</si>
  <si>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</si>
  <si>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00</t>
  </si>
  <si>
    <t>Korruse suletud netopind (KSNP):</t>
  </si>
  <si>
    <t>SULETUD NETOPIND</t>
  </si>
  <si>
    <t>MUU_OTHER</t>
  </si>
  <si>
    <t>Korruse kasulik pind (KKP):</t>
  </si>
  <si>
    <t>Korruse brutopind (KBP):</t>
  </si>
  <si>
    <t>Korruse avatud netopind (KANP):</t>
  </si>
  <si>
    <t>Korruse passiivne vakantsus (KPV):</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</si>
  <si>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</si>
  <si>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</si>
  <si>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</si>
  <si>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</si>
  <si>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</si>
  <si>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</si>
  <si>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</si>
  <si>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</si>
  <si>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</si>
  <si>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</si>
  <si>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</si>
  <si>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</si>
  <si>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</si>
  <si>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</si>
  <si>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</si>
  <si>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</si>
  <si>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</si>
  <si>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</si>
  <si>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</si>
  <si>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</si>
  <si>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</si>
  <si>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</si>
  <si>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</si>
  <si>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</si>
  <si>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</si>
  <si>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</si>
  <si>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</si>
  <si>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</si>
  <si>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</si>
  <si>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</si>
  <si>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</si>
  <si>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</si>
  <si>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</si>
  <si>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</si>
  <si>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</si>
  <si>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</si>
  <si>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</si>
  <si>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</si>
  <si>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</si>
  <si>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</si>
  <si>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</si>
  <si>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</si>
  <si>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</si>
  <si>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</si>
  <si>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</si>
  <si>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</si>
  <si>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</si>
  <si>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</si>
  <si>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</si>
  <si>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</si>
  <si>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</si>
  <si>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</si>
  <si>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</si>
  <si>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</si>
  <si>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</si>
  <si>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</si>
  <si>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</si>
  <si>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</si>
  <si>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</si>
  <si>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</si>
  <si>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</si>
  <si>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</si>
  <si>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</si>
  <si>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</si>
  <si>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</si>
  <si>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</si>
  <si>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</si>
  <si>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</si>
  <si>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</si>
  <si>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</si>
  <si>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</si>
  <si>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</si>
  <si>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</si>
  <si>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</si>
  <si>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</si>
  <si>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</si>
  <si>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</si>
  <si>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</si>
  <si>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</si>
  <si>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</si>
  <si>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</si>
  <si>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</si>
  <si>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</si>
  <si>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</si>
  <si>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</si>
  <si>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</si>
  <si>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</si>
  <si>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</si>
  <si>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</si>
  <si>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</si>
  <si>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</si>
  <si>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</si>
  <si>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</si>
  <si>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</si>
  <si>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</si>
  <si>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</si>
  <si>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</si>
  <si>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</si>
  <si>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NB! Lisa üürnike nimikiri siia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</si>
</sst>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5"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
      <sz val="7"/>
      <color rgb="FF000000"/>
      <name val="Arial"/>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0" fontId="24" fillId="0" borderId="0" xfId="0" applyFont="1" applyProtection="1">
      <protection locked="0" hidden="1"/>
    </xf>
    <xf numFmtId="164" fontId="5" fillId="0" borderId="0" xfId="0" applyNumberFormat="1" applyFont="1" applyAlignment="1" applyProtection="1">
      <alignment vertical="top" wrapText="1"/>
      <protection hidden="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cellXfs>
  <cellStyles count="2">
    <cellStyle name="Hyperlink" xfId="1" builtinId="8"/>
    <cellStyle name="Normal" xfId="0" builtinId="0"/>
  </cellStyles>
  <dxfs count="35">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0" zoomScaleNormal="80" workbookViewId="0">
      <pane ySplit="2" topLeftCell="A3" activePane="bottomLeft" state="frozen"/>
      <selection activeCell="G1" sqref="G1"/>
      <selection pane="bottomLeft" activeCell="AY23" sqref="AY23"/>
    </sheetView>
  </sheetViews>
  <sheetFormatPr defaultColWidth="9.140625" defaultRowHeight="15" outlineLevelCol="1" x14ac:dyDescent="0.25"/>
  <cols>
    <col min="1" max="1" width="9.85546875" style="9" bestFit="1" customWidth="1"/>
    <col min="2" max="2" width="12.140625" style="55" bestFit="1" customWidth="1"/>
    <col min="3" max="3" width="37.140625" style="9" bestFit="1" customWidth="1"/>
    <col min="4" max="4" width="27.85546875" style="9" bestFit="1" customWidth="1"/>
    <col min="5" max="5" width="17.140625" style="32" bestFit="1" customWidth="1"/>
    <col min="6" max="6" width="45.5703125" style="9" customWidth="1"/>
    <col min="7" max="7" width="26" style="9" bestFit="1" customWidth="1"/>
    <col min="8" max="8" width="34.28515625" style="9" customWidth="1"/>
    <col min="9" max="9" width="17.5703125" style="9" customWidth="1"/>
    <col min="10" max="47" width="11.5703125" style="9" hidden="1" customWidth="1" outlineLevel="1"/>
    <col min="48" max="48" width="3.42578125" style="9" customWidth="1" collapsed="1"/>
    <col min="49" max="49" width="50.5703125" style="9" customWidth="1"/>
    <col min="50" max="50" width="17.85546875" style="9" customWidth="1"/>
    <col min="51" max="51" width="18.5703125" style="9" customWidth="1"/>
    <col min="52" max="52" width="26.5703125" style="9" bestFit="1" customWidth="1"/>
    <col min="53" max="53" width="24.5703125" style="9" bestFit="1" customWidth="1"/>
    <col min="54" max="54" width="23" style="9" bestFit="1" customWidth="1"/>
    <col min="55" max="56" width="10.5703125" style="9" customWidth="1"/>
    <col min="57" max="57" width="9.140625" style="9"/>
    <col min="58" max="58" width="50.5703125" style="9" customWidth="1"/>
    <col min="59" max="59" width="14.7109375" style="9" customWidth="1"/>
    <col min="60" max="16384" width="9.140625" style="9"/>
  </cols>
  <sheetData>
    <row r="1" spans="1:59" x14ac:dyDescent="0.25">
      <c r="J1" s="34" t="s">
        <v>0</v>
      </c>
      <c r="AB1" s="30"/>
      <c r="AC1" s="34" t="s">
        <v>0</v>
      </c>
      <c r="AU1" s="30"/>
      <c r="AV1" s="30"/>
      <c r="AW1" s="25" t="str">
        <f>IF(SIGN(COUNTIFS(Tabel1[Jaotus],"Ainukasutuses pind",Tabel1[Üürnik],"")+COUNTIFS(Tabel1[Jaotus],"&lt;&gt;Ainukasutuses pind",Tabel1[Üürnik],"*"))=0,"","Kontrolli Eksplikatsiooni lehel punasega värvitud väljasid")</f>
        <v/>
      </c>
      <c r="BF1" s="25" t="s">
        <v>518</v>
      </c>
    </row>
    <row r="2" spans="1:59" x14ac:dyDescent="0.25">
      <c r="A2" s="101" t="str">
        <f>Eksplikatsioon!A4</f>
        <v>Korrus</v>
      </c>
      <c r="B2" s="102" t="str">
        <f>Eksplikatsioon!B4</f>
        <v>Ruumi nr</v>
      </c>
      <c r="C2" s="101" t="str">
        <f>Eksplikatsioon!C4</f>
        <v>Kategooria</v>
      </c>
      <c r="D2" s="101" t="str">
        <f>Eksplikatsioon!D4</f>
        <v>Ruumi nimetus</v>
      </c>
      <c r="E2" s="103" t="str">
        <f>Eksplikatsioon!F4</f>
        <v>Netopind (m2)</v>
      </c>
      <c r="F2" s="101" t="str">
        <f>Eksplikatsioon!H4</f>
        <v>Märkused (kirjeldus)</v>
      </c>
      <c r="G2" s="101" t="str">
        <f>Eksplikatsioon!J4</f>
        <v>Jaotus</v>
      </c>
      <c r="H2" s="101" t="str">
        <f>Eksplikatsioon!K4</f>
        <v>Üürnik</v>
      </c>
      <c r="I2" s="101" t="str">
        <f>Eksplikatsioon!L4</f>
        <v>Üürikood</v>
      </c>
      <c r="J2" s="13" t="str">
        <f ca="1">Eksplikatsioon!O4</f>
        <v>Rahandusministeerium</v>
      </c>
      <c r="K2" s="13" t="str">
        <f ca="1">Eksplikatsioon!P4</f>
        <v>Aktiivne vakantsus</v>
      </c>
      <c r="L2" s="13" t="str">
        <f ca="1">Eksplikatsioon!Q4</f>
        <v/>
      </c>
      <c r="M2" s="13" t="str">
        <f ca="1">Eksplikatsioon!R4</f>
        <v/>
      </c>
      <c r="N2" s="13" t="str">
        <f ca="1">Eksplikatsioon!S4</f>
        <v/>
      </c>
      <c r="O2" s="13" t="str">
        <f ca="1">Eksplikatsioon!T4</f>
        <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Rahandusministeerium</v>
      </c>
      <c r="AD2" s="13" t="str">
        <f ca="1">Eksplikatsioon!P4</f>
        <v>Aktiivne vakantsus</v>
      </c>
      <c r="AE2" s="13" t="str">
        <f ca="1">Eksplikatsioon!Q4</f>
        <v/>
      </c>
      <c r="AF2" s="13" t="str">
        <f ca="1">Eksplikatsioon!R4</f>
        <v/>
      </c>
      <c r="AG2" s="13" t="str">
        <f ca="1">Eksplikatsioon!S4</f>
        <v/>
      </c>
      <c r="AH2" s="13" t="str">
        <f ca="1">Eksplikatsioon!T4</f>
        <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0" t="s">
        <v>1</v>
      </c>
      <c r="AX2" s="100" t="s">
        <v>2</v>
      </c>
      <c r="AY2" s="100" t="s">
        <v>3</v>
      </c>
      <c r="AZ2" s="100" t="s">
        <v>4</v>
      </c>
      <c r="BA2" s="100" t="s">
        <v>5</v>
      </c>
      <c r="BB2" s="100" t="s">
        <v>6</v>
      </c>
      <c r="BC2" s="100" t="s">
        <v>7</v>
      </c>
      <c r="BD2" s="100" t="s">
        <v>8</v>
      </c>
      <c r="BF2" s="101" t="s">
        <v>1</v>
      </c>
      <c r="BG2" s="101" t="s">
        <v>2</v>
      </c>
    </row>
    <row r="3" spans="1:59" x14ac:dyDescent="0.25">
      <c r="A3" s="23" t="str">
        <f>IF(Eksplikatsioon!A5=0,"",Eksplikatsioon!A5)</f>
        <v>01</v>
      </c>
      <c r="B3" s="56" t="str">
        <f>IF(Eksplikatsioon!B5=0,"",Eksplikatsioon!B5)</f>
        <v>101</v>
      </c>
      <c r="C3" s="23" t="str">
        <f>IF(Eksplikatsioon!C5=0,"",Eksplikatsioon!C5)</f>
        <v>ÜÜRITAV PIND</v>
      </c>
      <c r="D3" s="23" t="str">
        <f>IF(Eksplikatsioon!D5=0,"",Eksplikatsioon!D5)</f>
        <v>Tuulekoda</v>
      </c>
      <c r="E3" s="54">
        <f>IF(Eksplikatsioon!F5=0,"",Eksplikatsioon!F5)</f>
        <v>6.1</v>
      </c>
      <c r="F3" s="23" t="str">
        <f>IF(Eksplikatsioon!H5=0,"",Eksplikatsioon!H5)</f>
        <v/>
      </c>
      <c r="G3" s="23" t="str">
        <f>IF(Eksplikatsioon!J5=0,"",Eksplikatsioon!J5)</f>
        <v>Ainukasutuses pind</v>
      </c>
      <c r="H3" s="23" t="str">
        <f>IF(Eksplikatsioon!K5=0,"",Eksplikatsioon!K5)</f>
        <v>Rahandusministeerium</v>
      </c>
      <c r="I3" s="23" t="str">
        <f>IF(Eksplikatsioon!L5=0,"",Eksplikatsioon!L5)</f>
        <v>SUUR3_24</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Rahandusministeerium</v>
      </c>
      <c r="AX3" s="37" t="str">
        <f>IF(BG3&lt;&gt;"",BG3,"")</f>
        <v>SUUR3_24</v>
      </c>
      <c r="AY3" s="35">
        <f>IF(BF3&lt;&gt;"",IF(SUMIFS(E:E,H:H,AW3,G:G,"Ainukasutuses pind",C:C,"ÜÜRITAV PIND")=0,0,SUMIFS(E:E,H:H,AW3,G:G,"Ainukasutuses pind",C:C,"ÜÜRITAV PIND")),IF(AW3="Aktiivne vakantsus",SUMIFS(E:E,C:C,"üüritav pind",G:G,"ainukasutuses pind")-SUM($AY$2:AY2),IF(AW3="Üüritav pind kokku",SUM($AY$2:AY2),"")))</f>
        <v>1574.9999999999995</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5">
        <f ca="1">IF(OR(BF3&lt;&gt;"",AW3="Aktiivne vakantsus"),IFERROR(SUM(INDIRECT("r3c"&amp;MATCH($AW3,AC$2:AU$2,0)+28,FALSE):INDIRECT("r1002c"&amp;MATCH($AW3,AC$2:AU$2,0)+28,FALSE)),0),IF(AW3="Üüritav pind kokku",SUM($BB$2:BB2),""))</f>
        <v>0</v>
      </c>
      <c r="BC3" s="35">
        <f ca="1">IF(AW3="Passiivne vakantsus",SUMIFS(E:E,C:C,"PASSIIVNE VAKANTSUS"),IF(AW3="Üüritav pind kokku",SUM(AY3:BB3),IF(AW3&lt;&gt;"",SUM(AY3:BB3),"")))</f>
        <v>1574.9999999999995</v>
      </c>
      <c r="BD3" s="45">
        <f ca="1">IFERROR(IF(AND(AW3&lt;&gt;"passiivne vakantsus"),BC3/(SUMIFS(BC:BC,AW:AW,"Üüritav pind kokku")),""),"")</f>
        <v>1</v>
      </c>
      <c r="BF3" s="36" t="s">
        <v>9</v>
      </c>
      <c r="BG3" s="36" t="s">
        <v>10</v>
      </c>
    </row>
    <row r="4" spans="1:59" x14ac:dyDescent="0.25">
      <c r="A4" s="23" t="str">
        <f>IF(Eksplikatsioon!A6=0,"",Eksplikatsioon!A6)</f>
        <v>01</v>
      </c>
      <c r="B4" s="56" t="str">
        <f>IF(Eksplikatsioon!B6=0,"",Eksplikatsioon!B6)</f>
        <v>102</v>
      </c>
      <c r="C4" s="23" t="str">
        <f>IF(Eksplikatsioon!C6=0,"",Eksplikatsioon!C6)</f>
        <v>ÜÜRITAV PIND</v>
      </c>
      <c r="D4" s="23" t="str">
        <f>IF(Eksplikatsioon!D6=0,"",Eksplikatsioon!D6)</f>
        <v>Aatrium/Fuajee</v>
      </c>
      <c r="E4" s="54">
        <f>IF(Eksplikatsioon!F6=0,"",Eksplikatsioon!F6)</f>
        <v>48.1</v>
      </c>
      <c r="F4" s="23" t="str">
        <f>IF(Eksplikatsioon!H6=0,"",Eksplikatsioon!H6)</f>
        <v/>
      </c>
      <c r="G4" s="23" t="str">
        <f>IF(Eksplikatsioon!J6=0,"",Eksplikatsioon!J6)</f>
        <v>Ainukasutuses pind</v>
      </c>
      <c r="H4" s="23" t="str">
        <f>IF(Eksplikatsioon!K6=0,"",Eksplikatsioon!K6)</f>
        <v>Rahandusministeerium</v>
      </c>
      <c r="I4" s="23" t="str">
        <f>IF(Eksplikatsioon!L6=0,"",Eksplikatsioon!L6)</f>
        <v>SUUR3_24</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IF(BF4&lt;&gt;"",BF4,IF(BF3&lt;&gt;"","Aktiivne vakantsus",IF(AW3="Aktiivne vakantsus","Üüritav pind kokku",IF(AW3="Üüritav pind kokku","Passiivne vakantsus",""))))</f>
        <v>Aktiivne vakantsus</v>
      </c>
      <c r="AX4" s="37" t="str">
        <f t="shared" ref="AX4:AX9" si="0">IF(BG4&lt;&gt;"",BG4,"")</f>
        <v/>
      </c>
      <c r="AY4" s="35">
        <f>IF(BF4&lt;&gt;"",IF(SUMIFS(E:E,H:H,AW4,G:G,"Ainukasutuses pind",C:C,"ÜÜRITAV PIND")=0,0,SUMIFS(E:E,H:H,AW4,G:G,"Ainukasutuses pind",C:C,"ÜÜRITAV PIND")),IF(AW4="Aktiivne vakantsus",SUMIFS(E:E,C:C,"üüritav pind",G:G,"ainukasutuses pind")-SUM($AY$2:AY3),IF(AW4="Üüritav pind kokku",SUM($AY$2:AY3),"")))</f>
        <v>0</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5">
        <f ca="1">IF(OR(BF4&lt;&gt;"",AW4="Aktiivne vakantsus"),IFERROR(SUM(INDIRECT("r3c"&amp;MATCH($AW4,AC$2:AU$2,0)+28,FALSE):INDIRECT("r1002c"&amp;MATCH($AW4,AC$2:AU$2,0)+28,FALSE)),0),IF(AW4="Üüritav pind kokku",SUM($BB$2:BB3),""))</f>
        <v>0</v>
      </c>
      <c r="BC4" s="35">
        <f t="shared" ref="BC4:BC9" ca="1" si="1">IF(AW4="Passiivne vakantsus",SUMIFS(E:E,C:C,"PASSIIVNE VAKANTSUS"),IF(AW4="Üüritav pind kokku",SUM(AY4:BB4),IF(AW4&lt;&gt;"",SUM(AY4:BB4),"")))</f>
        <v>0</v>
      </c>
      <c r="BD4" s="45">
        <f t="shared" ref="BD4:BD9" ca="1" si="2">IFERROR(IF(AND(AW4&lt;&gt;"passiivne vakantsus"),BC4/(SUMIFS(BC:BC,AW:AW,"Üüritav pind kokku")),""),"")</f>
        <v>0</v>
      </c>
      <c r="BF4" s="36"/>
      <c r="BG4" s="36"/>
    </row>
    <row r="5" spans="1:59" x14ac:dyDescent="0.25">
      <c r="A5" s="23" t="str">
        <f>IF(Eksplikatsioon!A7=0,"",Eksplikatsioon!A7)</f>
        <v>01</v>
      </c>
      <c r="B5" s="56" t="str">
        <f>IF(Eksplikatsioon!B7=0,"",Eksplikatsioon!B7)</f>
        <v>103</v>
      </c>
      <c r="C5" s="23" t="str">
        <f>IF(Eksplikatsioon!C7=0,"",Eksplikatsioon!C7)</f>
        <v>VERTIKAALSETE ÜHENDUSTEEDE PIND</v>
      </c>
      <c r="D5" s="23" t="str">
        <f>IF(Eksplikatsioon!D7=0,"",Eksplikatsioon!D7)</f>
        <v>Lift</v>
      </c>
      <c r="E5" s="54">
        <f>IF(Eksplikatsioon!F7=0,"",Eksplikatsioon!F7)</f>
        <v>4.0999999999999996</v>
      </c>
      <c r="F5" s="23" t="str">
        <f>IF(Eksplikatsioon!H7=0,"",Eksplikatsioon!H7)</f>
        <v/>
      </c>
      <c r="G5" s="23" t="str">
        <f>IF(Eksplikatsioon!J7=0,"",Eksplikatsioon!J7)</f>
        <v/>
      </c>
      <c r="H5" s="23" t="str">
        <f>IF(Eksplikatsioon!K7=0,"",Eksplikatsioon!K7)</f>
        <v/>
      </c>
      <c r="I5" s="23" t="str">
        <f>IF(Eksplikatsioon!L7=0,"",Eksplikatsioon!L7)</f>
        <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ref="AW5:AW9" si="3">IF(BF5&lt;&gt;"",BF5,IF(BF4&lt;&gt;"","Aktiivne vakantsus",IF(AW4="Aktiivne vakantsus","Üüritav pind kokku",IF(AW4="Üüritav pind kokku","Passiivne vakantsus",""))))</f>
        <v>Üüritav pind kokku</v>
      </c>
      <c r="AX5" s="37" t="str">
        <f t="shared" si="0"/>
        <v/>
      </c>
      <c r="AY5" s="35">
        <f>IF(BF5&lt;&gt;"",IF(SUMIFS(E:E,H:H,AW5,G:G,"Ainukasutuses pind",C:C,"ÜÜRITAV PIND")=0,0,SUMIFS(E:E,H:H,AW5,G:G,"Ainukasutuses pind",C:C,"ÜÜRITAV PIND")),IF(AW5="Aktiivne vakantsus",SUMIFS(E:E,C:C,"üüritav pind",G:G,"ainukasutuses pind")-SUM($AY$2:AY4),IF(AW5="Üüritav pind kokku",SUM($AY$2:AY4),"")))</f>
        <v>1574.9999999999995</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5">
        <f ca="1">IF(OR(BF5&lt;&gt;"",AW5="Aktiivne vakantsus"),IFERROR(SUM(INDIRECT("r3c"&amp;MATCH($AW5,AC$2:AU$2,0)+28,FALSE):INDIRECT("r1002c"&amp;MATCH($AW5,AC$2:AU$2,0)+28,FALSE)),0),IF(AW5="Üüritav pind kokku",SUM($BB$2:BB4),""))</f>
        <v>0</v>
      </c>
      <c r="BC5" s="35">
        <f t="shared" ca="1" si="1"/>
        <v>1574.9999999999995</v>
      </c>
      <c r="BD5" s="45">
        <f t="shared" ca="1" si="2"/>
        <v>1</v>
      </c>
      <c r="BF5" s="36"/>
      <c r="BG5" s="36"/>
    </row>
    <row r="6" spans="1:59" x14ac:dyDescent="0.25">
      <c r="A6" s="23" t="str">
        <f>IF(Eksplikatsioon!A8=0,"",Eksplikatsioon!A8)</f>
        <v>01</v>
      </c>
      <c r="B6" s="56" t="str">
        <f>IF(Eksplikatsioon!B8=0,"",Eksplikatsioon!B8)</f>
        <v>104</v>
      </c>
      <c r="C6" s="23" t="str">
        <f>IF(Eksplikatsioon!C8=0,"",Eksplikatsioon!C8)</f>
        <v>VERTIKAALSETE ÜHENDUSTEEDE PIND</v>
      </c>
      <c r="D6" s="23" t="str">
        <f>IF(Eksplikatsioon!D8=0,"",Eksplikatsioon!D8)</f>
        <v>Trepp/Trepikoda</v>
      </c>
      <c r="E6" s="54">
        <f>IF(Eksplikatsioon!F8=0,"",Eksplikatsioon!F8)</f>
        <v>9.3000000000000007</v>
      </c>
      <c r="F6" s="23" t="str">
        <f>IF(Eksplikatsioon!H8=0,"",Eksplikatsioon!H8)</f>
        <v/>
      </c>
      <c r="G6" s="23" t="str">
        <f>IF(Eksplikatsioon!J8=0,"",Eksplikatsioon!J8)</f>
        <v/>
      </c>
      <c r="H6" s="23" t="str">
        <f>IF(Eksplikatsioon!K8=0,"",Eksplikatsioon!K8)</f>
        <v/>
      </c>
      <c r="I6" s="23" t="str">
        <f>IF(Eksplikatsioon!L8=0,"",Eksplikatsioon!L8)</f>
        <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3"/>
        <v>Passiivne vakantsus</v>
      </c>
      <c r="AX6" s="37" t="str">
        <f t="shared" si="0"/>
        <v/>
      </c>
      <c r="AY6" s="35" t="str">
        <f>IF(BF6&lt;&gt;"",IF(SUMIFS(E:E,H:H,AW6,G:G,"Ainukasutuses pind",C:C,"ÜÜRITAV PIND")=0,0,SUMIFS(E:E,H:H,AW6,G:G,"Ainukasutuses pind",C:C,"ÜÜRITAV PIND")),IF(AW6="Aktiivne vakantsus",SUMIFS(E:E,C:C,"üüritav pind",G:G,"ainukasutuses pind")-SUM($AY$2:AY5),IF(AW6="Üüritav pind kokku",SUM($AY$2:AY5),"")))</f>
        <v/>
      </c>
      <c r="AZ6" s="35" t="str">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
      </c>
      <c r="BA6" s="35" t="str">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
      </c>
      <c r="BB6" s="35" t="str">
        <f ca="1">IF(OR(BF6&lt;&gt;"",AW6="Aktiivne vakantsus"),IFERROR(SUM(INDIRECT("r3c"&amp;MATCH($AW6,AC$2:AU$2,0)+28,FALSE):INDIRECT("r1002c"&amp;MATCH($AW6,AC$2:AU$2,0)+28,FALSE)),0),IF(AW6="Üüritav pind kokku",SUM($BB$2:BB5),""))</f>
        <v/>
      </c>
      <c r="BC6" s="35">
        <f t="shared" si="1"/>
        <v>0</v>
      </c>
      <c r="BD6" s="45" t="str">
        <f t="shared" si="2"/>
        <v/>
      </c>
      <c r="BF6" s="36"/>
      <c r="BG6" s="36"/>
    </row>
    <row r="7" spans="1:59" x14ac:dyDescent="0.25">
      <c r="A7" s="23" t="str">
        <f>IF(Eksplikatsioon!A9=0,"",Eksplikatsioon!A9)</f>
        <v>01</v>
      </c>
      <c r="B7" s="56" t="str">
        <f>IF(Eksplikatsioon!B9=0,"",Eksplikatsioon!B9)</f>
        <v>105</v>
      </c>
      <c r="C7" s="23" t="str">
        <f>IF(Eksplikatsioon!C9=0,"",Eksplikatsioon!C9)</f>
        <v>ÜÜRITAV PIND</v>
      </c>
      <c r="D7" s="23" t="str">
        <f>IF(Eksplikatsioon!D9=0,"",Eksplikatsioon!D9)</f>
        <v>Tuulekoda</v>
      </c>
      <c r="E7" s="54">
        <f>IF(Eksplikatsioon!F9=0,"",Eksplikatsioon!F9)</f>
        <v>3.7</v>
      </c>
      <c r="F7" s="23" t="str">
        <f>IF(Eksplikatsioon!H9=0,"",Eksplikatsioon!H9)</f>
        <v/>
      </c>
      <c r="G7" s="23" t="str">
        <f>IF(Eksplikatsioon!J9=0,"",Eksplikatsioon!J9)</f>
        <v>Ainukasutuses pind</v>
      </c>
      <c r="H7" s="23" t="str">
        <f>IF(Eksplikatsioon!K9=0,"",Eksplikatsioon!K9)</f>
        <v>Rahandusministeerium</v>
      </c>
      <c r="I7" s="23" t="str">
        <f>IF(Eksplikatsioon!L9=0,"",Eksplikatsioon!L9)</f>
        <v>SUUR3_24</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IF(BF7&lt;&gt;"",BF7,IF(BF6&lt;&gt;"","Aktiivne vakantsus",IF(AW6="Aktiivne vakantsus","Üüritav pind kokku",IF(AW6="Üüritav pind kokku","Passiivne vakantsus",""))))</f>
        <v/>
      </c>
      <c r="AX7" s="37" t="str">
        <f>IF(BG7&lt;&gt;"",BG7,"")</f>
        <v/>
      </c>
      <c r="AY7" s="35" t="str">
        <f>IF(BF7&lt;&gt;"",IF(SUMIFS(E:E,H:H,AW7,G:G,"Ainukasutuses pind",C:C,"ÜÜRITAV PIND")=0,0,SUMIFS(E:E,H:H,AW7,G:G,"Ainukasutuses pind",C:C,"ÜÜRITAV PIND")),IF(AW7="Aktiivne vakantsus",SUMIFS(E:E,C:C,"üüritav pind",G:G,"ainukasutuses pind")-SUM($AY$2:AY6),IF(AW7="Üüritav pind kokku",SUM($AY$2:AY6),"")))</f>
        <v/>
      </c>
      <c r="AZ7" s="35"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35"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35" t="str">
        <f ca="1">IF(OR(BF7&lt;&gt;"",AW7="Aktiivne vakantsus"),IFERROR(SUM(INDIRECT("r3c"&amp;MATCH($AW7,AC$2:AU$2,0)+28,FALSE):INDIRECT("r1002c"&amp;MATCH($AW7,AC$2:AU$2,0)+28,FALSE)),0),IF(AW7="Üüritav pind kokku",SUM($BB$2:BB6),""))</f>
        <v/>
      </c>
      <c r="BC7" s="35" t="str">
        <f t="shared" si="1"/>
        <v/>
      </c>
      <c r="BD7" s="45" t="str">
        <f t="shared" ca="1" si="2"/>
        <v/>
      </c>
      <c r="BF7" s="36"/>
      <c r="BG7" s="36"/>
    </row>
    <row r="8" spans="1:59" x14ac:dyDescent="0.25">
      <c r="A8" s="23" t="str">
        <f>IF(Eksplikatsioon!A10=0,"",Eksplikatsioon!A10)</f>
        <v>01</v>
      </c>
      <c r="B8" s="56" t="str">
        <f>IF(Eksplikatsioon!B10=0,"",Eksplikatsioon!B10)</f>
        <v>105a</v>
      </c>
      <c r="C8" s="23" t="str">
        <f>IF(Eksplikatsioon!C10=0,"",Eksplikatsioon!C10)</f>
        <v>TEHNOPIND</v>
      </c>
      <c r="D8" s="23" t="str">
        <f>IF(Eksplikatsioon!D10=0,"",Eksplikatsioon!D10)</f>
        <v>Veemõõdusõlm</v>
      </c>
      <c r="E8" s="54">
        <f>IF(Eksplikatsioon!F10=0,"",Eksplikatsioon!F10)</f>
        <v>2.1</v>
      </c>
      <c r="F8" s="23" t="str">
        <f>IF(Eksplikatsioon!H10=0,"",Eksplikatsioon!H10)</f>
        <v/>
      </c>
      <c r="G8" s="23" t="str">
        <f>IF(Eksplikatsioon!J10=0,"",Eksplikatsioon!J10)</f>
        <v/>
      </c>
      <c r="H8" s="23" t="str">
        <f>IF(Eksplikatsioon!K10=0,"",Eksplikatsioon!K10)</f>
        <v/>
      </c>
      <c r="I8" s="23" t="str">
        <f>IF(Eksplikatsioon!L10=0,"",Eksplikatsioon!L10)</f>
        <v/>
      </c>
      <c r="J8" s="29" t="str">
        <f>IFERROR(IF($G8=Tabelid!$L$6,Eksplikatsioon!O10/SUM(Eksplikatsioon!$O10:'Eksplikatsioon'!$AG10),IF($G8=Tabelid!$L$4,IFERROR(SUMIFS($E:$E,$G:$G,Tabelid!$L$1,$C:$C,Tabelid!$J$4,$H:$H,J$2,$A:$A,$A8)/SUMIFS($E:$E,$G:$G,Tabelid!$L$1,$C:$C,Tabelid!$J$4,$A:$A,$A8),0),IF($G8=Tabelid!$L$5,IFERROR(SUMIFS($E:$E,$G:$G,Tabelid!$L$1,$C:$C,Tabelid!$J$4,$H:$H,J$2)/SUMIFS($E:$E,$G:$G,Tabelid!$L$1,$C:$C,Tabelid!$J$4),0),""))),"")</f>
        <v/>
      </c>
      <c r="K8" s="29" t="str">
        <f>IFERROR(IF($G8=Tabelid!$L$6,Eksplikatsioon!P10/SUM(Eksplikatsioon!$O10:'Eksplikatsioon'!$AG10),IF($G8=Tabelid!$L$4,IFERROR(SUMIFS($E:$E,$G:$G,Tabelid!$L$1,$C:$C,Tabelid!$J$4,$H:$H,K$2,$A:$A,$A8)/SUMIFS($E:$E,$G:$G,Tabelid!$L$1,$C:$C,Tabelid!$J$4,$A:$A,$A8),0),IF($G8=Tabelid!$L$5,IFERROR(SUMIFS($E:$E,$G:$G,Tabelid!$L$1,$C:$C,Tabelid!$J$4,$H:$H,K$2)/SUMIFS($E:$E,$G:$G,Tabelid!$L$1,$C:$C,Tabelid!$J$4),0),""))),"")</f>
        <v/>
      </c>
      <c r="L8" s="29" t="str">
        <f>IFERROR(IF($G8=Tabelid!$L$6,Eksplikatsioon!Q10/SUM(Eksplikatsioon!$O10:'Eksplikatsioon'!$AG10),IF($G8=Tabelid!$L$4,IFERROR(SUMIFS($E:$E,$G:$G,Tabelid!$L$1,$C:$C,Tabelid!$J$4,$H:$H,L$2,$A:$A,$A8)/SUMIFS($E:$E,$G:$G,Tabelid!$L$1,$C:$C,Tabelid!$J$4,$A:$A,$A8),0),IF($G8=Tabelid!$L$5,IFERROR(SUMIFS($E:$E,$G:$G,Tabelid!$L$1,$C:$C,Tabelid!$J$4,$H:$H,L$2)/SUMIFS($E:$E,$G:$G,Tabelid!$L$1,$C:$C,Tabelid!$J$4),0),""))),"")</f>
        <v/>
      </c>
      <c r="M8" s="29" t="str">
        <f>IFERROR(IF($G8=Tabelid!$L$6,Eksplikatsioon!R10/SUM(Eksplikatsioon!$O10:'Eksplikatsioon'!$AG10),IF($G8=Tabelid!$L$4,IFERROR(SUMIFS($E:$E,$G:$G,Tabelid!$L$1,$C:$C,Tabelid!$J$4,$H:$H,M$2,$A:$A,$A8)/SUMIFS($E:$E,$G:$G,Tabelid!$L$1,$C:$C,Tabelid!$J$4,$A:$A,$A8),0),IF($G8=Tabelid!$L$5,IFERROR(SUMIFS($E:$E,$G:$G,Tabelid!$L$1,$C:$C,Tabelid!$J$4,$H:$H,M$2)/SUMIFS($E:$E,$G:$G,Tabelid!$L$1,$C:$C,Tabelid!$J$4),0),""))),"")</f>
        <v/>
      </c>
      <c r="N8" s="29" t="str">
        <f>IFERROR(IF($G8=Tabelid!$L$6,Eksplikatsioon!S10/SUM(Eksplikatsioon!$O10:'Eksplikatsioon'!$AG10),IF($G8=Tabelid!$L$4,IFERROR(SUMIFS($E:$E,$G:$G,Tabelid!$L$1,$C:$C,Tabelid!$J$4,$H:$H,N$2,$A:$A,$A8)/SUMIFS($E:$E,$G:$G,Tabelid!$L$1,$C:$C,Tabelid!$J$4,$A:$A,$A8),0),IF($G8=Tabelid!$L$5,IFERROR(SUMIFS($E:$E,$G:$G,Tabelid!$L$1,$C:$C,Tabelid!$J$4,$H:$H,N$2)/SUMIFS($E:$E,$G:$G,Tabelid!$L$1,$C:$C,Tabelid!$J$4),0),""))),"")</f>
        <v/>
      </c>
      <c r="O8" s="29" t="str">
        <f>IFERROR(IF($G8=Tabelid!$L$6,Eksplikatsioon!T10/SUM(Eksplikatsioon!$O10:'Eksplikatsioon'!$AG10),IF($G8=Tabelid!$L$4,IFERROR(SUMIFS($E:$E,$G:$G,Tabelid!$L$1,$C:$C,Tabelid!$J$4,$H:$H,O$2,$A:$A,$A8)/SUMIFS($E:$E,$G:$G,Tabelid!$L$1,$C:$C,Tabelid!$J$4,$A:$A,$A8),0),IF($G8=Tabelid!$L$5,IFERROR(SUMIFS($E:$E,$G:$G,Tabelid!$L$1,$C:$C,Tabelid!$J$4,$H:$H,O$2)/SUMIFS($E:$E,$G:$G,Tabelid!$L$1,$C:$C,Tabelid!$J$4),0),""))),"")</f>
        <v/>
      </c>
      <c r="P8" s="29" t="str">
        <f>IFERROR(IF($G8=Tabelid!$L$6,Eksplikatsioon!U10/SUM(Eksplikatsioon!$O10:'Eksplikatsioon'!$AG10),IF($G8=Tabelid!$L$4,IFERROR(SUMIFS($E:$E,$G:$G,Tabelid!$L$1,$C:$C,Tabelid!$J$4,$H:$H,P$2,$A:$A,$A8)/SUMIFS($E:$E,$G:$G,Tabelid!$L$1,$C:$C,Tabelid!$J$4,$A:$A,$A8),0),IF($G8=Tabelid!$L$5,IFERROR(SUMIFS($E:$E,$G:$G,Tabelid!$L$1,$C:$C,Tabelid!$J$4,$H:$H,P$2)/SUMIFS($E:$E,$G:$G,Tabelid!$L$1,$C:$C,Tabelid!$J$4),0),""))),"")</f>
        <v/>
      </c>
      <c r="Q8" s="29" t="str">
        <f>IFERROR(IF($G8=Tabelid!$L$6,Eksplikatsioon!V10/SUM(Eksplikatsioon!$O10:'Eksplikatsioon'!$AG10),IF($G8=Tabelid!$L$4,IFERROR(SUMIFS($E:$E,$G:$G,Tabelid!$L$1,$C:$C,Tabelid!$J$4,$H:$H,Q$2,$A:$A,$A8)/SUMIFS($E:$E,$G:$G,Tabelid!$L$1,$C:$C,Tabelid!$J$4,$A:$A,$A8),0),IF($G8=Tabelid!$L$5,IFERROR(SUMIFS($E:$E,$G:$G,Tabelid!$L$1,$C:$C,Tabelid!$J$4,$H:$H,Q$2)/SUMIFS($E:$E,$G:$G,Tabelid!$L$1,$C:$C,Tabelid!$J$4),0),""))),"")</f>
        <v/>
      </c>
      <c r="R8" s="29" t="str">
        <f>IFERROR(IF($G8=Tabelid!$L$6,Eksplikatsioon!W10/SUM(Eksplikatsioon!$O10:'Eksplikatsioon'!$AG10),IF($G8=Tabelid!$L$4,IFERROR(SUMIFS($E:$E,$G:$G,Tabelid!$L$1,$C:$C,Tabelid!$J$4,$H:$H,R$2,$A:$A,$A8)/SUMIFS($E:$E,$G:$G,Tabelid!$L$1,$C:$C,Tabelid!$J$4,$A:$A,$A8),0),IF($G8=Tabelid!$L$5,IFERROR(SUMIFS($E:$E,$G:$G,Tabelid!$L$1,$C:$C,Tabelid!$J$4,$H:$H,R$2)/SUMIFS($E:$E,$G:$G,Tabelid!$L$1,$C:$C,Tabelid!$J$4),0),""))),"")</f>
        <v/>
      </c>
      <c r="S8" s="29" t="str">
        <f>IFERROR(IF($G8=Tabelid!$L$6,Eksplikatsioon!X10/SUM(Eksplikatsioon!$O10:'Eksplikatsioon'!$AG10),IF($G8=Tabelid!$L$4,IFERROR(SUMIFS($E:$E,$G:$G,Tabelid!$L$1,$C:$C,Tabelid!$J$4,$H:$H,S$2,$A:$A,$A8)/SUMIFS($E:$E,$G:$G,Tabelid!$L$1,$C:$C,Tabelid!$J$4,$A:$A,$A8),0),IF($G8=Tabelid!$L$5,IFERROR(SUMIFS($E:$E,$G:$G,Tabelid!$L$1,$C:$C,Tabelid!$J$4,$H:$H,S$2)/SUMIFS($E:$E,$G:$G,Tabelid!$L$1,$C:$C,Tabelid!$J$4),0),""))),"")</f>
        <v/>
      </c>
      <c r="T8" s="29" t="str">
        <f>IFERROR(IF($G8=Tabelid!$L$6,Eksplikatsioon!Y10/SUM(Eksplikatsioon!$O10:'Eksplikatsioon'!$AG10),IF($G8=Tabelid!$L$4,IFERROR(SUMIFS($E:$E,$G:$G,Tabelid!$L$1,$C:$C,Tabelid!$J$4,$H:$H,T$2,$A:$A,$A8)/SUMIFS($E:$E,$G:$G,Tabelid!$L$1,$C:$C,Tabelid!$J$4,$A:$A,$A8),0),IF($G8=Tabelid!$L$5,IFERROR(SUMIFS($E:$E,$G:$G,Tabelid!$L$1,$C:$C,Tabelid!$J$4,$H:$H,T$2)/SUMIFS($E:$E,$G:$G,Tabelid!$L$1,$C:$C,Tabelid!$J$4),0),""))),"")</f>
        <v/>
      </c>
      <c r="U8" s="29" t="str">
        <f>IFERROR(IF($G8=Tabelid!$L$6,Eksplikatsioon!Z10/SUM(Eksplikatsioon!$O10:'Eksplikatsioon'!$AG10),IF($G8=Tabelid!$L$4,IFERROR(SUMIFS($E:$E,$G:$G,Tabelid!$L$1,$C:$C,Tabelid!$J$4,$H:$H,U$2,$A:$A,$A8)/SUMIFS($E:$E,$G:$G,Tabelid!$L$1,$C:$C,Tabelid!$J$4,$A:$A,$A8),0),IF($G8=Tabelid!$L$5,IFERROR(SUMIFS($E:$E,$G:$G,Tabelid!$L$1,$C:$C,Tabelid!$J$4,$H:$H,U$2)/SUMIFS($E:$E,$G:$G,Tabelid!$L$1,$C:$C,Tabelid!$J$4),0),""))),"")</f>
        <v/>
      </c>
      <c r="V8" s="29" t="str">
        <f>IFERROR(IF($G8=Tabelid!$L$6,Eksplikatsioon!AA10/SUM(Eksplikatsioon!$O10:'Eksplikatsioon'!$AG10),IF($G8=Tabelid!$L$4,IFERROR(SUMIFS($E:$E,$G:$G,Tabelid!$L$1,$C:$C,Tabelid!$J$4,$H:$H,V$2,$A:$A,$A8)/SUMIFS($E:$E,$G:$G,Tabelid!$L$1,$C:$C,Tabelid!$J$4,$A:$A,$A8),0),IF($G8=Tabelid!$L$5,IFERROR(SUMIFS($E:$E,$G:$G,Tabelid!$L$1,$C:$C,Tabelid!$J$4,$H:$H,V$2)/SUMIFS($E:$E,$G:$G,Tabelid!$L$1,$C:$C,Tabelid!$J$4),0),""))),"")</f>
        <v/>
      </c>
      <c r="W8" s="29" t="str">
        <f>IFERROR(IF($G8=Tabelid!$L$6,Eksplikatsioon!AB10/SUM(Eksplikatsioon!$O10:'Eksplikatsioon'!$AG10),IF($G8=Tabelid!$L$4,IFERROR(SUMIFS($E:$E,$G:$G,Tabelid!$L$1,$C:$C,Tabelid!$J$4,$H:$H,W$2,$A:$A,$A8)/SUMIFS($E:$E,$G:$G,Tabelid!$L$1,$C:$C,Tabelid!$J$4,$A:$A,$A8),0),IF($G8=Tabelid!$L$5,IFERROR(SUMIFS($E:$E,$G:$G,Tabelid!$L$1,$C:$C,Tabelid!$J$4,$H:$H,W$2)/SUMIFS($E:$E,$G:$G,Tabelid!$L$1,$C:$C,Tabelid!$J$4),0),""))),"")</f>
        <v/>
      </c>
      <c r="X8" s="29" t="str">
        <f>IFERROR(IF($G8=Tabelid!$L$6,Eksplikatsioon!AC10/SUM(Eksplikatsioon!$O10:'Eksplikatsioon'!$AG10),IF($G8=Tabelid!$L$4,IFERROR(SUMIFS($E:$E,$G:$G,Tabelid!$L$1,$C:$C,Tabelid!$J$4,$H:$H,X$2,$A:$A,$A8)/SUMIFS($E:$E,$G:$G,Tabelid!$L$1,$C:$C,Tabelid!$J$4,$A:$A,$A8),0),IF($G8=Tabelid!$L$5,IFERROR(SUMIFS($E:$E,$G:$G,Tabelid!$L$1,$C:$C,Tabelid!$J$4,$H:$H,X$2)/SUMIFS($E:$E,$G:$G,Tabelid!$L$1,$C:$C,Tabelid!$J$4),0),""))),"")</f>
        <v/>
      </c>
      <c r="Y8" s="29" t="str">
        <f>IFERROR(IF($G8=Tabelid!$L$6,Eksplikatsioon!AD10/SUM(Eksplikatsioon!$O10:'Eksplikatsioon'!$AG10),IF($G8=Tabelid!$L$4,IFERROR(SUMIFS($E:$E,$G:$G,Tabelid!$L$1,$C:$C,Tabelid!$J$4,$H:$H,Y$2,$A:$A,$A8)/SUMIFS($E:$E,$G:$G,Tabelid!$L$1,$C:$C,Tabelid!$J$4,$A:$A,$A8),0),IF($G8=Tabelid!$L$5,IFERROR(SUMIFS($E:$E,$G:$G,Tabelid!$L$1,$C:$C,Tabelid!$J$4,$H:$H,Y$2)/SUMIFS($E:$E,$G:$G,Tabelid!$L$1,$C:$C,Tabelid!$J$4),0),""))),"")</f>
        <v/>
      </c>
      <c r="Z8" s="29" t="str">
        <f>IFERROR(IF($G8=Tabelid!$L$6,Eksplikatsioon!AE10/SUM(Eksplikatsioon!$O10:'Eksplikatsioon'!$AG10),IF($G8=Tabelid!$L$4,IFERROR(SUMIFS($E:$E,$G:$G,Tabelid!$L$1,$C:$C,Tabelid!$J$4,$H:$H,Z$2,$A:$A,$A8)/SUMIFS($E:$E,$G:$G,Tabelid!$L$1,$C:$C,Tabelid!$J$4,$A:$A,$A8),0),IF($G8=Tabelid!$L$5,IFERROR(SUMIFS($E:$E,$G:$G,Tabelid!$L$1,$C:$C,Tabelid!$J$4,$H:$H,Z$2)/SUMIFS($E:$E,$G:$G,Tabelid!$L$1,$C:$C,Tabelid!$J$4),0),""))),"")</f>
        <v/>
      </c>
      <c r="AA8" s="29" t="str">
        <f>IFERROR(IF($G8=Tabelid!$L$6,Eksplikatsioon!AF10/SUM(Eksplikatsioon!$O10:'Eksplikatsioon'!$AG10),IF($G8=Tabelid!$L$4,IFERROR(SUMIFS($E:$E,$G:$G,Tabelid!$L$1,$C:$C,Tabelid!$J$4,$H:$H,AA$2,$A:$A,$A8)/SUMIFS($E:$E,$G:$G,Tabelid!$L$1,$C:$C,Tabelid!$J$4,$A:$A,$A8),0),IF($G8=Tabelid!$L$5,IFERROR(SUMIFS($E:$E,$G:$G,Tabelid!$L$1,$C:$C,Tabelid!$J$4,$H:$H,AA$2)/SUMIFS($E:$E,$G:$G,Tabelid!$L$1,$C:$C,Tabelid!$J$4),0),""))),"")</f>
        <v/>
      </c>
      <c r="AB8" s="29" t="str">
        <f>IFERROR(IF($G8=Tabelid!$L$6,Eksplikatsioon!AG10/SUM(Eksplikatsioon!$O10:'Eksplikatsioon'!$AG10),IF($G8=Tabelid!$L$4,IFERROR(SUMIFS($E:$E,$G:$G,Tabelid!$L$1,$C:$C,Tabelid!$J$4,$H:$H,AB$2,$A:$A,$A8)/SUMIFS($E:$E,$G:$G,Tabelid!$L$1,$C:$C,Tabelid!$J$4,$A:$A,$A8),0),IF($G8=Tabelid!$L$5,IFERROR(SUMIFS($E:$E,$G:$G,Tabelid!$L$1,$C:$C,Tabelid!$J$4,$H:$H,AB$2)/SUMIFS($E:$E,$G:$G,Tabelid!$L$1,$C:$C,Tabelid!$J$4),0),""))),"")</f>
        <v/>
      </c>
      <c r="AC8" s="29" t="str">
        <f>IFERROR(IF($G8=Tabelid!$L$6,$E8*J8,IFERROR($E8*J8/SUM($J8:$AB8)*(Eksplikatsioon!O10)/SUMPRODUCT($J8:$AB8,Eksplikatsioon!$O10:$AG10),"")),"")</f>
        <v/>
      </c>
      <c r="AD8" s="29" t="str">
        <f>IFERROR(IF($G8=Tabelid!$L$6,$E8*K8,IFERROR($E8*K8/SUM($J8:$AB8)*(Eksplikatsioon!P10)/SUMPRODUCT($J8:$AB8,Eksplikatsioon!$O10:$AG10),"")),"")</f>
        <v/>
      </c>
      <c r="AE8" s="29" t="str">
        <f>IFERROR(IF($G8=Tabelid!$L$6,$E8*L8,IFERROR($E8*L8/SUM($J8:$AB8)*(Eksplikatsioon!Q10)/SUMPRODUCT($J8:$AB8,Eksplikatsioon!$O10:$AG10),"")),"")</f>
        <v/>
      </c>
      <c r="AF8" s="29" t="str">
        <f>IFERROR(IF($G8=Tabelid!$L$6,$E8*M8,IFERROR($E8*M8/SUM($J8:$AB8)*(Eksplikatsioon!R10)/SUMPRODUCT($J8:$AB8,Eksplikatsioon!$O10:$AG10),"")),"")</f>
        <v/>
      </c>
      <c r="AG8" s="29" t="str">
        <f>IFERROR(IF($G8=Tabelid!$L$6,$E8*N8,IFERROR($E8*N8/SUM($J8:$AB8)*(Eksplikatsioon!S10)/SUMPRODUCT($J8:$AB8,Eksplikatsioon!$O10:$AG10),"")),"")</f>
        <v/>
      </c>
      <c r="AH8" s="29" t="str">
        <f>IFERROR(IF($G8=Tabelid!$L$6,$E8*O8,IFERROR($E8*O8/SUM($J8:$AB8)*(Eksplikatsioon!T10)/SUMPRODUCT($J8:$AB8,Eksplikatsioon!$O10:$AG10),"")),"")</f>
        <v/>
      </c>
      <c r="AI8" s="29" t="str">
        <f>IFERROR(IF($G8=Tabelid!$L$6,$E8*P8,IFERROR($E8*P8/SUM($J8:$AB8)*(Eksplikatsioon!U10)/SUMPRODUCT($J8:$AB8,Eksplikatsioon!$O10:$AG10),"")),"")</f>
        <v/>
      </c>
      <c r="AJ8" s="29" t="str">
        <f>IFERROR(IF($G8=Tabelid!$L$6,$E8*Q8,IFERROR($E8*Q8/SUM($J8:$AB8)*(Eksplikatsioon!V10)/SUMPRODUCT($J8:$AB8,Eksplikatsioon!$O10:$AG10),"")),"")</f>
        <v/>
      </c>
      <c r="AK8" s="29" t="str">
        <f>IFERROR(IF($G8=Tabelid!$L$6,$E8*R8,IFERROR($E8*R8/SUM($J8:$AB8)*(Eksplikatsioon!W10)/SUMPRODUCT($J8:$AB8,Eksplikatsioon!$O10:$AG10),"")),"")</f>
        <v/>
      </c>
      <c r="AL8" s="29" t="str">
        <f>IFERROR(IF($G8=Tabelid!$L$6,$E8*S8,IFERROR($E8*S8/SUM($J8:$AB8)*(Eksplikatsioon!X10)/SUMPRODUCT($J8:$AB8,Eksplikatsioon!$O10:$AG10),"")),"")</f>
        <v/>
      </c>
      <c r="AM8" s="29" t="str">
        <f>IFERROR(IF($G8=Tabelid!$L$6,$E8*T8,IFERROR($E8*T8/SUM($J8:$AB8)*(Eksplikatsioon!Y10)/SUMPRODUCT($J8:$AB8,Eksplikatsioon!$O10:$AG10),"")),"")</f>
        <v/>
      </c>
      <c r="AN8" s="29" t="str">
        <f>IFERROR(IF($G8=Tabelid!$L$6,$E8*U8,IFERROR($E8*U8/SUM($J8:$AB8)*(Eksplikatsioon!Z10)/SUMPRODUCT($J8:$AB8,Eksplikatsioon!$O10:$AG10),"")),"")</f>
        <v/>
      </c>
      <c r="AO8" s="29" t="str">
        <f>IFERROR(IF($G8=Tabelid!$L$6,$E8*V8,IFERROR($E8*V8/SUM($J8:$AB8)*(Eksplikatsioon!AA10)/SUMPRODUCT($J8:$AB8,Eksplikatsioon!$O10:$AG10),"")),"")</f>
        <v/>
      </c>
      <c r="AP8" s="29" t="str">
        <f>IFERROR(IF($G8=Tabelid!$L$6,$E8*W8,IFERROR($E8*W8/SUM($J8:$AB8)*(Eksplikatsioon!AB10)/SUMPRODUCT($J8:$AB8,Eksplikatsioon!$O10:$AG10),"")),"")</f>
        <v/>
      </c>
      <c r="AQ8" s="29" t="str">
        <f>IFERROR(IF($G8=Tabelid!$L$6,$E8*X8,IFERROR($E8*X8/SUM($J8:$AB8)*(Eksplikatsioon!AC10)/SUMPRODUCT($J8:$AB8,Eksplikatsioon!$O10:$AG10),"")),"")</f>
        <v/>
      </c>
      <c r="AR8" s="29" t="str">
        <f>IFERROR(IF($G8=Tabelid!$L$6,$E8*Y8,IFERROR($E8*Y8/SUM($J8:$AB8)*(Eksplikatsioon!AD10)/SUMPRODUCT($J8:$AB8,Eksplikatsioon!$O10:$AG10),"")),"")</f>
        <v/>
      </c>
      <c r="AS8" s="29" t="str">
        <f>IFERROR(IF($G8=Tabelid!$L$6,$E8*Z8,IFERROR($E8*Z8/SUM($J8:$AB8)*(Eksplikatsioon!AE10)/SUMPRODUCT($J8:$AB8,Eksplikatsioon!$O10:$AG10),"")),"")</f>
        <v/>
      </c>
      <c r="AT8" s="29" t="str">
        <f>IFERROR(IF($G8=Tabelid!$L$6,$E8*AA8,IFERROR($E8*AA8/SUM($J8:$AB8)*(Eksplikatsioon!AF10)/SUMPRODUCT($J8:$AB8,Eksplikatsioon!$O10:$AG10),"")),"")</f>
        <v/>
      </c>
      <c r="AU8" s="29" t="str">
        <f>IFERROR(IF($G8=Tabelid!$L$6,$E8*AB8,IFERROR($E8*AB8/SUM($J8:$AB8)*(Eksplikatsioon!AG10)/SUMPRODUCT($J8:$AB8,Eksplikatsioon!$O10:$AG10),"")),"")</f>
        <v/>
      </c>
      <c r="AW8" s="37" t="str">
        <f>IF(BF8&lt;&gt;"",BF8,IF(BF7&lt;&gt;"","Aktiivne vakantsus",IF(AW7="Aktiivne vakantsus","Üüritav pind kokku",IF(AW7="Üüritav pind kokku","Passiivne vakantsus",""))))</f>
        <v/>
      </c>
      <c r="AX8" s="37" t="str">
        <f t="shared" si="0"/>
        <v/>
      </c>
      <c r="AY8" s="35" t="str">
        <f>IF(BF8&lt;&gt;"",IF(SUMIFS(E:E,H:H,AW8,G:G,"Ainukasutuses pind",C:C,"ÜÜRITAV PIND")=0,0,SUMIFS(E:E,H:H,AW8,G:G,"Ainukasutuses pind",C:C,"ÜÜRITAV PIND")),IF(AW8="Aktiivne vakantsus",SUMIFS(E:E,C:C,"üüritav pind",G:G,"ainukasutuses pind")-SUM($AY$2:AY7),IF(AW8="Üüritav pind kokku",SUM($AY$2:AY7),"")))</f>
        <v/>
      </c>
      <c r="AZ8" s="35"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5"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5" t="str">
        <f ca="1">IF(OR(BF8&lt;&gt;"",AW8="Aktiivne vakantsus"),IFERROR(SUM(INDIRECT("r3c"&amp;MATCH($AW8,AC$2:AU$2,0)+28,FALSE):INDIRECT("r1002c"&amp;MATCH($AW8,AC$2:AU$2,0)+28,FALSE)),0),IF(AW8="Üüritav pind kokku",SUM($BB$2:BB7),""))</f>
        <v/>
      </c>
      <c r="BC8" s="35" t="str">
        <f t="shared" si="1"/>
        <v/>
      </c>
      <c r="BD8" s="45" t="str">
        <f t="shared" ca="1" si="2"/>
        <v/>
      </c>
      <c r="BF8" s="36"/>
      <c r="BG8" s="36"/>
    </row>
    <row r="9" spans="1:59" x14ac:dyDescent="0.25">
      <c r="A9" s="23" t="str">
        <f>IF(Eksplikatsioon!A11=0,"",Eksplikatsioon!A11)</f>
        <v>01</v>
      </c>
      <c r="B9" s="56" t="str">
        <f>IF(Eksplikatsioon!B11=0,"",Eksplikatsioon!B11)</f>
        <v>106</v>
      </c>
      <c r="C9" s="23" t="str">
        <f>IF(Eksplikatsioon!C11=0,"",Eksplikatsioon!C11)</f>
        <v>ÜÜRITAV PIND</v>
      </c>
      <c r="D9" s="23" t="str">
        <f>IF(Eksplikatsioon!D11=0,"",Eksplikatsioon!D11)</f>
        <v>WC</v>
      </c>
      <c r="E9" s="54">
        <f>IF(Eksplikatsioon!F11=0,"",Eksplikatsioon!F11)</f>
        <v>7.5</v>
      </c>
      <c r="F9" s="23" t="str">
        <f>IF(Eksplikatsioon!H11=0,"",Eksplikatsioon!H11)</f>
        <v/>
      </c>
      <c r="G9" s="23" t="str">
        <f>IF(Eksplikatsioon!J11=0,"",Eksplikatsioon!J11)</f>
        <v>Ainukasutuses pind</v>
      </c>
      <c r="H9" s="23" t="str">
        <f>IF(Eksplikatsioon!K11=0,"",Eksplikatsioon!K11)</f>
        <v>Rahandusministeerium</v>
      </c>
      <c r="I9" s="23" t="str">
        <f>IF(Eksplikatsioon!L11=0,"",Eksplikatsioon!L11)</f>
        <v>SUUR3_24</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3"/>
        <v/>
      </c>
      <c r="AX9" s="37" t="str">
        <f t="shared" si="0"/>
        <v/>
      </c>
      <c r="AY9" s="35" t="str">
        <f>IF(BF9&lt;&gt;"",IF(SUMIFS(E:E,H:H,AW9,G:G,"Ainukasutuses pind",C:C,"ÜÜRITAV PIND")=0,0,SUMIFS(E:E,H:H,AW9,G:G,"Ainukasutuses pind",C:C,"ÜÜRITAV PIND")),IF(AW9="Aktiivne vakantsus",SUMIFS(E:E,C:C,"üüritav pind",G:G,"ainukasutuses pind")-SUM($AY$2:AY8),IF(AW9="Üüritav pind kokku",SUM($AY$2:AY8),"")))</f>
        <v/>
      </c>
      <c r="AZ9" s="35"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5"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5" t="str">
        <f ca="1">IF(OR(BF9&lt;&gt;"",AW9="Aktiivne vakantsus"),IFERROR(SUM(INDIRECT("r3c"&amp;MATCH($AW9,AC$2:AU$2,0)+28,FALSE):INDIRECT("r1002c"&amp;MATCH($AW9,AC$2:AU$2,0)+28,FALSE)),0),IF(AW9="Üüritav pind kokku",SUM($BB$2:BB8),""))</f>
        <v/>
      </c>
      <c r="BC9" s="35" t="str">
        <f t="shared" si="1"/>
        <v/>
      </c>
      <c r="BD9" s="45" t="str">
        <f t="shared" ca="1" si="2"/>
        <v/>
      </c>
      <c r="BF9" s="36"/>
      <c r="BG9" s="36"/>
    </row>
    <row r="10" spans="1:59" x14ac:dyDescent="0.25">
      <c r="A10" s="23" t="str">
        <f>IF(Eksplikatsioon!A12=0,"",Eksplikatsioon!A12)</f>
        <v>01</v>
      </c>
      <c r="B10" s="56" t="str">
        <f>IF(Eksplikatsioon!B12=0,"",Eksplikatsioon!B12)</f>
        <v>107</v>
      </c>
      <c r="C10" s="23" t="str">
        <f>IF(Eksplikatsioon!C12=0,"",Eksplikatsioon!C12)</f>
        <v>ÜÜRITAV PIND</v>
      </c>
      <c r="D10" s="23" t="str">
        <f>IF(Eksplikatsioon!D12=0,"",Eksplikatsioon!D12)</f>
        <v>Koridor</v>
      </c>
      <c r="E10" s="54">
        <f>IF(Eksplikatsioon!F12=0,"",Eksplikatsioon!F12)</f>
        <v>18.399999999999999</v>
      </c>
      <c r="F10" s="23" t="str">
        <f>IF(Eksplikatsioon!H12=0,"",Eksplikatsioon!H12)</f>
        <v/>
      </c>
      <c r="G10" s="23" t="str">
        <f>IF(Eksplikatsioon!J12=0,"",Eksplikatsioon!J12)</f>
        <v>Ainukasutuses pind</v>
      </c>
      <c r="H10" s="23" t="str">
        <f>IF(Eksplikatsioon!K12=0,"",Eksplikatsioon!K12)</f>
        <v>Rahandusministeerium</v>
      </c>
      <c r="I10" s="23" t="str">
        <f>IF(Eksplikatsioon!L12=0,"",Eksplikatsioon!L12)</f>
        <v>SUUR3_24</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ref="AW10:AW48" si="4">IF(BF10&lt;&gt;"",BF10,IF(BF9&lt;&gt;"","Aktiivne vakantsus",IF(AW9="Aktiivne vakantsus","Üüritav pind kokku",IF(AW9="Üüritav pind kokku","Passiivne vakantsus",""))))</f>
        <v/>
      </c>
      <c r="AX10" s="37" t="str">
        <f t="shared" ref="AX10:AX48" si="5">IF(BG10&lt;&gt;"",BG10,"")</f>
        <v/>
      </c>
      <c r="AY10" s="35" t="str">
        <f>IF(BF10&lt;&gt;"",IF(SUMIFS(E:E,H:H,AW10,G:G,"Ainukasutuses pind",C:C,"ÜÜRITAV PIND")=0,0,SUMIFS(E:E,H:H,AW10,G:G,"Ainukasutuses pind",C:C,"ÜÜRITAV PIND")),IF(AW10="Aktiivne vakantsus",SUMIFS(E:E,C:C,"üüritav pind",G:G,"ainukasutuses pind")-SUM($AY$2:AY9),IF(AW10="Üüritav pind kokku",SUM($AY$2:AY9),"")))</f>
        <v/>
      </c>
      <c r="AZ10" s="35"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5"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5" t="str">
        <f ca="1">IF(OR(BF10&lt;&gt;"",AW10="Aktiivne vakantsus"),IFERROR(SUM(INDIRECT("r3c"&amp;MATCH($AW10,AC$2:AU$2,0)+28,FALSE):INDIRECT("r1002c"&amp;MATCH($AW10,AC$2:AU$2,0)+28,FALSE)),0),IF(AW10="Üüritav pind kokku",SUM($BB$2:BB9),""))</f>
        <v/>
      </c>
      <c r="BC10" s="35" t="str">
        <f t="shared" ref="BC10:BC48" si="6">IF(AW10="Passiivne vakantsus",SUMIFS(E:E,C:C,"PASSIIVNE VAKANTSUS"),IF(AW10="Üüritav pind kokku",SUM(AY10:BB10),IF(AW10&lt;&gt;"",SUM(AY10:BB10),"")))</f>
        <v/>
      </c>
      <c r="BD10" s="45" t="str">
        <f t="shared" ref="BD10:BD48" ca="1" si="7">IFERROR(IF(AND(AW10&lt;&gt;"passiivne vakantsus"),BC10/(SUMIFS(BC:BC,AW:AW,"Üüritav pind kokku")),""),"")</f>
        <v/>
      </c>
      <c r="BF10" s="36"/>
      <c r="BG10" s="36"/>
    </row>
    <row r="11" spans="1:59" x14ac:dyDescent="0.25">
      <c r="A11" s="23" t="str">
        <f>IF(Eksplikatsioon!A13=0,"",Eksplikatsioon!A13)</f>
        <v>01</v>
      </c>
      <c r="B11" s="56" t="str">
        <f>IF(Eksplikatsioon!B13=0,"",Eksplikatsioon!B13)</f>
        <v>108</v>
      </c>
      <c r="C11" s="23" t="str">
        <f>IF(Eksplikatsioon!C13=0,"",Eksplikatsioon!C13)</f>
        <v>ÜÜRITAV PIND</v>
      </c>
      <c r="D11" s="23" t="str">
        <f>IF(Eksplikatsioon!D13=0,"",Eksplikatsioon!D13)</f>
        <v>WC</v>
      </c>
      <c r="E11" s="54">
        <f>IF(Eksplikatsioon!F13=0,"",Eksplikatsioon!F13)</f>
        <v>1.7</v>
      </c>
      <c r="F11" s="23" t="str">
        <f>IF(Eksplikatsioon!H13=0,"",Eksplikatsioon!H13)</f>
        <v/>
      </c>
      <c r="G11" s="23" t="str">
        <f>IF(Eksplikatsioon!J13=0,"",Eksplikatsioon!J13)</f>
        <v>Ainukasutuses pind</v>
      </c>
      <c r="H11" s="23" t="str">
        <f>IF(Eksplikatsioon!K13=0,"",Eksplikatsioon!K13)</f>
        <v>Rahandusministeerium</v>
      </c>
      <c r="I11" s="23" t="str">
        <f>IF(Eksplikatsioon!L13=0,"",Eksplikatsioon!L13)</f>
        <v>SUUR3_24</v>
      </c>
      <c r="J11" s="29" t="str">
        <f>IFERROR(IF($G11=Tabelid!$L$6,Eksplikatsioon!O13/SUM(Eksplikatsioon!$O13:'Eksplikatsioon'!$AG13),IF($G11=Tabelid!$L$4,IFERROR(SUMIFS($E:$E,$G:$G,Tabelid!$L$1,$C:$C,Tabelid!$J$4,$H:$H,J$2,$A:$A,$A11)/SUMIFS($E:$E,$G:$G,Tabelid!$L$1,$C:$C,Tabelid!$J$4,$A:$A,$A11),0),IF($G11=Tabelid!$L$5,IFERROR(SUMIFS($E:$E,$G:$G,Tabelid!$L$1,$C:$C,Tabelid!$J$4,$H:$H,J$2)/SUMIFS($E:$E,$G:$G,Tabelid!$L$1,$C:$C,Tabelid!$J$4),0),""))),"")</f>
        <v/>
      </c>
      <c r="K11" s="29" t="str">
        <f>IFERROR(IF($G11=Tabelid!$L$6,Eksplikatsioon!P13/SUM(Eksplikatsioon!$O13:'Eksplikatsioon'!$AG13),IF($G11=Tabelid!$L$4,IFERROR(SUMIFS($E:$E,$G:$G,Tabelid!$L$1,$C:$C,Tabelid!$J$4,$H:$H,K$2,$A:$A,$A11)/SUMIFS($E:$E,$G:$G,Tabelid!$L$1,$C:$C,Tabelid!$J$4,$A:$A,$A11),0),IF($G11=Tabelid!$L$5,IFERROR(SUMIFS($E:$E,$G:$G,Tabelid!$L$1,$C:$C,Tabelid!$J$4,$H:$H,K$2)/SUMIFS($E:$E,$G:$G,Tabelid!$L$1,$C:$C,Tabelid!$J$4),0),""))),"")</f>
        <v/>
      </c>
      <c r="L11" s="29" t="str">
        <f>IFERROR(IF($G11=Tabelid!$L$6,Eksplikatsioon!Q13/SUM(Eksplikatsioon!$O13:'Eksplikatsioon'!$AG13),IF($G11=Tabelid!$L$4,IFERROR(SUMIFS($E:$E,$G:$G,Tabelid!$L$1,$C:$C,Tabelid!$J$4,$H:$H,L$2,$A:$A,$A11)/SUMIFS($E:$E,$G:$G,Tabelid!$L$1,$C:$C,Tabelid!$J$4,$A:$A,$A11),0),IF($G11=Tabelid!$L$5,IFERROR(SUMIFS($E:$E,$G:$G,Tabelid!$L$1,$C:$C,Tabelid!$J$4,$H:$H,L$2)/SUMIFS($E:$E,$G:$G,Tabelid!$L$1,$C:$C,Tabelid!$J$4),0),""))),"")</f>
        <v/>
      </c>
      <c r="M11" s="29" t="str">
        <f>IFERROR(IF($G11=Tabelid!$L$6,Eksplikatsioon!R13/SUM(Eksplikatsioon!$O13:'Eksplikatsioon'!$AG13),IF($G11=Tabelid!$L$4,IFERROR(SUMIFS($E:$E,$G:$G,Tabelid!$L$1,$C:$C,Tabelid!$J$4,$H:$H,M$2,$A:$A,$A11)/SUMIFS($E:$E,$G:$G,Tabelid!$L$1,$C:$C,Tabelid!$J$4,$A:$A,$A11),0),IF($G11=Tabelid!$L$5,IFERROR(SUMIFS($E:$E,$G:$G,Tabelid!$L$1,$C:$C,Tabelid!$J$4,$H:$H,M$2)/SUMIFS($E:$E,$G:$G,Tabelid!$L$1,$C:$C,Tabelid!$J$4),0),""))),"")</f>
        <v/>
      </c>
      <c r="N11" s="29" t="str">
        <f>IFERROR(IF($G11=Tabelid!$L$6,Eksplikatsioon!S13/SUM(Eksplikatsioon!$O13:'Eksplikatsioon'!$AG13),IF($G11=Tabelid!$L$4,IFERROR(SUMIFS($E:$E,$G:$G,Tabelid!$L$1,$C:$C,Tabelid!$J$4,$H:$H,N$2,$A:$A,$A11)/SUMIFS($E:$E,$G:$G,Tabelid!$L$1,$C:$C,Tabelid!$J$4,$A:$A,$A11),0),IF($G11=Tabelid!$L$5,IFERROR(SUMIFS($E:$E,$G:$G,Tabelid!$L$1,$C:$C,Tabelid!$J$4,$H:$H,N$2)/SUMIFS($E:$E,$G:$G,Tabelid!$L$1,$C:$C,Tabelid!$J$4),0),""))),"")</f>
        <v/>
      </c>
      <c r="O11" s="29" t="str">
        <f>IFERROR(IF($G11=Tabelid!$L$6,Eksplikatsioon!T13/SUM(Eksplikatsioon!$O13:'Eksplikatsioon'!$AG13),IF($G11=Tabelid!$L$4,IFERROR(SUMIFS($E:$E,$G:$G,Tabelid!$L$1,$C:$C,Tabelid!$J$4,$H:$H,O$2,$A:$A,$A11)/SUMIFS($E:$E,$G:$G,Tabelid!$L$1,$C:$C,Tabelid!$J$4,$A:$A,$A11),0),IF($G11=Tabelid!$L$5,IFERROR(SUMIFS($E:$E,$G:$G,Tabelid!$L$1,$C:$C,Tabelid!$J$4,$H:$H,O$2)/SUMIFS($E:$E,$G:$G,Tabelid!$L$1,$C:$C,Tabelid!$J$4),0),""))),"")</f>
        <v/>
      </c>
      <c r="P11" s="29" t="str">
        <f>IFERROR(IF($G11=Tabelid!$L$6,Eksplikatsioon!U13/SUM(Eksplikatsioon!$O13:'Eksplikatsioon'!$AG13),IF($G11=Tabelid!$L$4,IFERROR(SUMIFS($E:$E,$G:$G,Tabelid!$L$1,$C:$C,Tabelid!$J$4,$H:$H,P$2,$A:$A,$A11)/SUMIFS($E:$E,$G:$G,Tabelid!$L$1,$C:$C,Tabelid!$J$4,$A:$A,$A11),0),IF($G11=Tabelid!$L$5,IFERROR(SUMIFS($E:$E,$G:$G,Tabelid!$L$1,$C:$C,Tabelid!$J$4,$H:$H,P$2)/SUMIFS($E:$E,$G:$G,Tabelid!$L$1,$C:$C,Tabelid!$J$4),0),""))),"")</f>
        <v/>
      </c>
      <c r="Q11" s="29" t="str">
        <f>IFERROR(IF($G11=Tabelid!$L$6,Eksplikatsioon!V13/SUM(Eksplikatsioon!$O13:'Eksplikatsioon'!$AG13),IF($G11=Tabelid!$L$4,IFERROR(SUMIFS($E:$E,$G:$G,Tabelid!$L$1,$C:$C,Tabelid!$J$4,$H:$H,Q$2,$A:$A,$A11)/SUMIFS($E:$E,$G:$G,Tabelid!$L$1,$C:$C,Tabelid!$J$4,$A:$A,$A11),0),IF($G11=Tabelid!$L$5,IFERROR(SUMIFS($E:$E,$G:$G,Tabelid!$L$1,$C:$C,Tabelid!$J$4,$H:$H,Q$2)/SUMIFS($E:$E,$G:$G,Tabelid!$L$1,$C:$C,Tabelid!$J$4),0),""))),"")</f>
        <v/>
      </c>
      <c r="R11" s="29" t="str">
        <f>IFERROR(IF($G11=Tabelid!$L$6,Eksplikatsioon!W13/SUM(Eksplikatsioon!$O13:'Eksplikatsioon'!$AG13),IF($G11=Tabelid!$L$4,IFERROR(SUMIFS($E:$E,$G:$G,Tabelid!$L$1,$C:$C,Tabelid!$J$4,$H:$H,R$2,$A:$A,$A11)/SUMIFS($E:$E,$G:$G,Tabelid!$L$1,$C:$C,Tabelid!$J$4,$A:$A,$A11),0),IF($G11=Tabelid!$L$5,IFERROR(SUMIFS($E:$E,$G:$G,Tabelid!$L$1,$C:$C,Tabelid!$J$4,$H:$H,R$2)/SUMIFS($E:$E,$G:$G,Tabelid!$L$1,$C:$C,Tabelid!$J$4),0),""))),"")</f>
        <v/>
      </c>
      <c r="S11" s="29" t="str">
        <f>IFERROR(IF($G11=Tabelid!$L$6,Eksplikatsioon!X13/SUM(Eksplikatsioon!$O13:'Eksplikatsioon'!$AG13),IF($G11=Tabelid!$L$4,IFERROR(SUMIFS($E:$E,$G:$G,Tabelid!$L$1,$C:$C,Tabelid!$J$4,$H:$H,S$2,$A:$A,$A11)/SUMIFS($E:$E,$G:$G,Tabelid!$L$1,$C:$C,Tabelid!$J$4,$A:$A,$A11),0),IF($G11=Tabelid!$L$5,IFERROR(SUMIFS($E:$E,$G:$G,Tabelid!$L$1,$C:$C,Tabelid!$J$4,$H:$H,S$2)/SUMIFS($E:$E,$G:$G,Tabelid!$L$1,$C:$C,Tabelid!$J$4),0),""))),"")</f>
        <v/>
      </c>
      <c r="T11" s="29" t="str">
        <f>IFERROR(IF($G11=Tabelid!$L$6,Eksplikatsioon!Y13/SUM(Eksplikatsioon!$O13:'Eksplikatsioon'!$AG13),IF($G11=Tabelid!$L$4,IFERROR(SUMIFS($E:$E,$G:$G,Tabelid!$L$1,$C:$C,Tabelid!$J$4,$H:$H,T$2,$A:$A,$A11)/SUMIFS($E:$E,$G:$G,Tabelid!$L$1,$C:$C,Tabelid!$J$4,$A:$A,$A11),0),IF($G11=Tabelid!$L$5,IFERROR(SUMIFS($E:$E,$G:$G,Tabelid!$L$1,$C:$C,Tabelid!$J$4,$H:$H,T$2)/SUMIFS($E:$E,$G:$G,Tabelid!$L$1,$C:$C,Tabelid!$J$4),0),""))),"")</f>
        <v/>
      </c>
      <c r="U11" s="29" t="str">
        <f>IFERROR(IF($G11=Tabelid!$L$6,Eksplikatsioon!Z13/SUM(Eksplikatsioon!$O13:'Eksplikatsioon'!$AG13),IF($G11=Tabelid!$L$4,IFERROR(SUMIFS($E:$E,$G:$G,Tabelid!$L$1,$C:$C,Tabelid!$J$4,$H:$H,U$2,$A:$A,$A11)/SUMIFS($E:$E,$G:$G,Tabelid!$L$1,$C:$C,Tabelid!$J$4,$A:$A,$A11),0),IF($G11=Tabelid!$L$5,IFERROR(SUMIFS($E:$E,$G:$G,Tabelid!$L$1,$C:$C,Tabelid!$J$4,$H:$H,U$2)/SUMIFS($E:$E,$G:$G,Tabelid!$L$1,$C:$C,Tabelid!$J$4),0),""))),"")</f>
        <v/>
      </c>
      <c r="V11" s="29"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29"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29"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29"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29"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29"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29"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29" t="str">
        <f>IFERROR(IF($G11=Tabelid!$L$6,$E11*J11,IFERROR($E11*J11/SUM($J11:$AB11)*(Eksplikatsioon!O13)/SUMPRODUCT($J11:$AB11,Eksplikatsioon!$O13:$AG13),"")),"")</f>
        <v/>
      </c>
      <c r="AD11" s="29" t="str">
        <f>IFERROR(IF($G11=Tabelid!$L$6,$E11*K11,IFERROR($E11*K11/SUM($J11:$AB11)*(Eksplikatsioon!P13)/SUMPRODUCT($J11:$AB11,Eksplikatsioon!$O13:$AG13),"")),"")</f>
        <v/>
      </c>
      <c r="AE11" s="29" t="str">
        <f>IFERROR(IF($G11=Tabelid!$L$6,$E11*L11,IFERROR($E11*L11/SUM($J11:$AB11)*(Eksplikatsioon!Q13)/SUMPRODUCT($J11:$AB11,Eksplikatsioon!$O13:$AG13),"")),"")</f>
        <v/>
      </c>
      <c r="AF11" s="29" t="str">
        <f>IFERROR(IF($G11=Tabelid!$L$6,$E11*M11,IFERROR($E11*M11/SUM($J11:$AB11)*(Eksplikatsioon!R13)/SUMPRODUCT($J11:$AB11,Eksplikatsioon!$O13:$AG13),"")),"")</f>
        <v/>
      </c>
      <c r="AG11" s="29" t="str">
        <f>IFERROR(IF($G11=Tabelid!$L$6,$E11*N11,IFERROR($E11*N11/SUM($J11:$AB11)*(Eksplikatsioon!S13)/SUMPRODUCT($J11:$AB11,Eksplikatsioon!$O13:$AG13),"")),"")</f>
        <v/>
      </c>
      <c r="AH11" s="29" t="str">
        <f>IFERROR(IF($G11=Tabelid!$L$6,$E11*O11,IFERROR($E11*O11/SUM($J11:$AB11)*(Eksplikatsioon!T13)/SUMPRODUCT($J11:$AB11,Eksplikatsioon!$O13:$AG13),"")),"")</f>
        <v/>
      </c>
      <c r="AI11" s="29" t="str">
        <f>IFERROR(IF($G11=Tabelid!$L$6,$E11*P11,IFERROR($E11*P11/SUM($J11:$AB11)*(Eksplikatsioon!U13)/SUMPRODUCT($J11:$AB11,Eksplikatsioon!$O13:$AG13),"")),"")</f>
        <v/>
      </c>
      <c r="AJ11" s="29" t="str">
        <f>IFERROR(IF($G11=Tabelid!$L$6,$E11*Q11,IFERROR($E11*Q11/SUM($J11:$AB11)*(Eksplikatsioon!V13)/SUMPRODUCT($J11:$AB11,Eksplikatsioon!$O13:$AG13),"")),"")</f>
        <v/>
      </c>
      <c r="AK11" s="29" t="str">
        <f>IFERROR(IF($G11=Tabelid!$L$6,$E11*R11,IFERROR($E11*R11/SUM($J11:$AB11)*(Eksplikatsioon!W13)/SUMPRODUCT($J11:$AB11,Eksplikatsioon!$O13:$AG13),"")),"")</f>
        <v/>
      </c>
      <c r="AL11" s="29" t="str">
        <f>IFERROR(IF($G11=Tabelid!$L$6,$E11*S11,IFERROR($E11*S11/SUM($J11:$AB11)*(Eksplikatsioon!X13)/SUMPRODUCT($J11:$AB11,Eksplikatsioon!$O13:$AG13),"")),"")</f>
        <v/>
      </c>
      <c r="AM11" s="29" t="str">
        <f>IFERROR(IF($G11=Tabelid!$L$6,$E11*T11,IFERROR($E11*T11/SUM($J11:$AB11)*(Eksplikatsioon!Y13)/SUMPRODUCT($J11:$AB11,Eksplikatsioon!$O13:$AG13),"")),"")</f>
        <v/>
      </c>
      <c r="AN11" s="29" t="str">
        <f>IFERROR(IF($G11=Tabelid!$L$6,$E11*U11,IFERROR($E11*U11/SUM($J11:$AB11)*(Eksplikatsioon!Z13)/SUMPRODUCT($J11:$AB11,Eksplikatsioon!$O13:$AG13),"")),"")</f>
        <v/>
      </c>
      <c r="AO11" s="29" t="str">
        <f>IFERROR(IF($G11=Tabelid!$L$6,$E11*V11,IFERROR($E11*V11/SUM($J11:$AB11)*(Eksplikatsioon!AA13)/SUMPRODUCT($J11:$AB11,Eksplikatsioon!$O13:$AG13),"")),"")</f>
        <v/>
      </c>
      <c r="AP11" s="29" t="str">
        <f>IFERROR(IF($G11=Tabelid!$L$6,$E11*W11,IFERROR($E11*W11/SUM($J11:$AB11)*(Eksplikatsioon!AB13)/SUMPRODUCT($J11:$AB11,Eksplikatsioon!$O13:$AG13),"")),"")</f>
        <v/>
      </c>
      <c r="AQ11" s="29" t="str">
        <f>IFERROR(IF($G11=Tabelid!$L$6,$E11*X11,IFERROR($E11*X11/SUM($J11:$AB11)*(Eksplikatsioon!AC13)/SUMPRODUCT($J11:$AB11,Eksplikatsioon!$O13:$AG13),"")),"")</f>
        <v/>
      </c>
      <c r="AR11" s="29" t="str">
        <f>IFERROR(IF($G11=Tabelid!$L$6,$E11*Y11,IFERROR($E11*Y11/SUM($J11:$AB11)*(Eksplikatsioon!AD13)/SUMPRODUCT($J11:$AB11,Eksplikatsioon!$O13:$AG13),"")),"")</f>
        <v/>
      </c>
      <c r="AS11" s="29" t="str">
        <f>IFERROR(IF($G11=Tabelid!$L$6,$E11*Z11,IFERROR($E11*Z11/SUM($J11:$AB11)*(Eksplikatsioon!AE13)/SUMPRODUCT($J11:$AB11,Eksplikatsioon!$O13:$AG13),"")),"")</f>
        <v/>
      </c>
      <c r="AT11" s="29" t="str">
        <f>IFERROR(IF($G11=Tabelid!$L$6,$E11*AA11,IFERROR($E11*AA11/SUM($J11:$AB11)*(Eksplikatsioon!AF13)/SUMPRODUCT($J11:$AB11,Eksplikatsioon!$O13:$AG13),"")),"")</f>
        <v/>
      </c>
      <c r="AU11" s="29" t="str">
        <f>IFERROR(IF($G11=Tabelid!$L$6,$E11*AB11,IFERROR($E11*AB11/SUM($J11:$AB11)*(Eksplikatsioon!AG13)/SUMPRODUCT($J11:$AB11,Eksplikatsioon!$O13:$AG13),"")),"")</f>
        <v/>
      </c>
      <c r="AW11" s="37" t="str">
        <f t="shared" si="4"/>
        <v/>
      </c>
      <c r="AX11" s="37" t="str">
        <f t="shared" si="5"/>
        <v/>
      </c>
      <c r="AY11" s="35" t="str">
        <f>IF(BF11&lt;&gt;"",IF(SUMIFS(E:E,H:H,AW11,G:G,"Ainukasutuses pind",C:C,"ÜÜRITAV PIND")=0,0,SUMIFS(E:E,H:H,AW11,G:G,"Ainukasutuses pind",C:C,"ÜÜRITAV PIND")),IF(AW11="Aktiivne vakantsus",SUMIFS(E:E,C:C,"üüritav pind",G:G,"ainukasutuses pind")-SUM($AY$2:AY10),IF(AW11="Üüritav pind kokku",SUM($AY$2:AY10),"")))</f>
        <v/>
      </c>
      <c r="AZ11" s="35"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5"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5" t="str">
        <f ca="1">IF(OR(BF11&lt;&gt;"",AW11="Aktiivne vakantsus"),IFERROR(SUM(INDIRECT("r3c"&amp;MATCH($AW11,AC$2:AU$2,0)+28,FALSE):INDIRECT("r1002c"&amp;MATCH($AW11,AC$2:AU$2,0)+28,FALSE)),0),IF(AW11="Üüritav pind kokku",SUM($BB$2:BB10),""))</f>
        <v/>
      </c>
      <c r="BC11" s="35" t="str">
        <f t="shared" si="6"/>
        <v/>
      </c>
      <c r="BD11" s="45" t="str">
        <f t="shared" ca="1" si="7"/>
        <v/>
      </c>
      <c r="BF11" s="36"/>
      <c r="BG11" s="36"/>
    </row>
    <row r="12" spans="1:59" x14ac:dyDescent="0.25">
      <c r="A12" s="23" t="str">
        <f>IF(Eksplikatsioon!A14=0,"",Eksplikatsioon!A14)</f>
        <v>01</v>
      </c>
      <c r="B12" s="56" t="str">
        <f>IF(Eksplikatsioon!B14=0,"",Eksplikatsioon!B14)</f>
        <v>109</v>
      </c>
      <c r="C12" s="23" t="str">
        <f>IF(Eksplikatsioon!C14=0,"",Eksplikatsioon!C14)</f>
        <v>ÜÜRITAV PIND</v>
      </c>
      <c r="D12" s="23" t="str">
        <f>IF(Eksplikatsioon!D14=0,"",Eksplikatsioon!D14)</f>
        <v>Riietusruum</v>
      </c>
      <c r="E12" s="54">
        <f>IF(Eksplikatsioon!F14=0,"",Eksplikatsioon!F14)</f>
        <v>11.8</v>
      </c>
      <c r="F12" s="23" t="str">
        <f>IF(Eksplikatsioon!H14=0,"",Eksplikatsioon!H14)</f>
        <v/>
      </c>
      <c r="G12" s="23" t="str">
        <f>IF(Eksplikatsioon!J14=0,"",Eksplikatsioon!J14)</f>
        <v>Ainukasutuses pind</v>
      </c>
      <c r="H12" s="23" t="str">
        <f>IF(Eksplikatsioon!K14=0,"",Eksplikatsioon!K14)</f>
        <v>Rahandusministeerium</v>
      </c>
      <c r="I12" s="23" t="str">
        <f>IF(Eksplikatsioon!L14=0,"",Eksplikatsioon!L14)</f>
        <v>SUUR3_24</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4"/>
        <v/>
      </c>
      <c r="AX12" s="37" t="str">
        <f t="shared" si="5"/>
        <v/>
      </c>
      <c r="AY12" s="35" t="str">
        <f>IF(BF12&lt;&gt;"",IF(SUMIFS(E:E,H:H,AW12,G:G,"Ainukasutuses pind",C:C,"ÜÜRITAV PIND")=0,0,SUMIFS(E:E,H:H,AW12,G:G,"Ainukasutuses pind",C:C,"ÜÜRITAV PIND")),IF(AW12="Aktiivne vakantsus",SUMIFS(E:E,C:C,"üüritav pind",G:G,"ainukasutuses pind")-SUM($AY$2:AY11),IF(AW12="Üüritav pind kokku",SUM($AY$2:AY11),"")))</f>
        <v/>
      </c>
      <c r="AZ12" s="35"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5"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5" t="str">
        <f ca="1">IF(OR(BF12&lt;&gt;"",AW12="Aktiivne vakantsus"),IFERROR(SUM(INDIRECT("r3c"&amp;MATCH($AW12,AC$2:AU$2,0)+28,FALSE):INDIRECT("r1002c"&amp;MATCH($AW12,AC$2:AU$2,0)+28,FALSE)),0),IF(AW12="Üüritav pind kokku",SUM($BB$2:BB11),""))</f>
        <v/>
      </c>
      <c r="BC12" s="35" t="str">
        <f t="shared" si="6"/>
        <v/>
      </c>
      <c r="BD12" s="45" t="str">
        <f t="shared" ca="1" si="7"/>
        <v/>
      </c>
      <c r="BF12" s="36"/>
      <c r="BG12" s="36"/>
    </row>
    <row r="13" spans="1:59" x14ac:dyDescent="0.25">
      <c r="A13" s="23" t="str">
        <f>IF(Eksplikatsioon!A15=0,"",Eksplikatsioon!A15)</f>
        <v>01</v>
      </c>
      <c r="B13" s="56" t="str">
        <f>IF(Eksplikatsioon!B15=0,"",Eksplikatsioon!B15)</f>
        <v>110</v>
      </c>
      <c r="C13" s="23" t="str">
        <f>IF(Eksplikatsioon!C15=0,"",Eksplikatsioon!C15)</f>
        <v>ÜÜRITAV PIND</v>
      </c>
      <c r="D13" s="23" t="str">
        <f>IF(Eksplikatsioon!D15=0,"",Eksplikatsioon!D15)</f>
        <v>Koristus- ja hooldusruum</v>
      </c>
      <c r="E13" s="54">
        <f>IF(Eksplikatsioon!F15=0,"",Eksplikatsioon!F15)</f>
        <v>6.5</v>
      </c>
      <c r="F13" s="23" t="str">
        <f>IF(Eksplikatsioon!H15=0,"",Eksplikatsioon!H15)</f>
        <v/>
      </c>
      <c r="G13" s="23" t="str">
        <f>IF(Eksplikatsioon!J15=0,"",Eksplikatsioon!J15)</f>
        <v>Ainukasutuses pind</v>
      </c>
      <c r="H13" s="23" t="str">
        <f>IF(Eksplikatsioon!K15=0,"",Eksplikatsioon!K15)</f>
        <v>Rahandusministeerium</v>
      </c>
      <c r="I13" s="23" t="str">
        <f>IF(Eksplikatsioon!L15=0,"",Eksplikatsioon!L15)</f>
        <v>SUUR3_24</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4"/>
        <v/>
      </c>
      <c r="AX13" s="37" t="str">
        <f t="shared" si="5"/>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t="str">
        <f t="shared" si="6"/>
        <v/>
      </c>
      <c r="BD13" s="45" t="str">
        <f t="shared" ca="1" si="7"/>
        <v/>
      </c>
      <c r="BF13" s="36"/>
      <c r="BG13" s="104"/>
    </row>
    <row r="14" spans="1:59" x14ac:dyDescent="0.25">
      <c r="A14" s="23" t="str">
        <f>IF(Eksplikatsioon!A16=0,"",Eksplikatsioon!A16)</f>
        <v>01</v>
      </c>
      <c r="B14" s="56" t="str">
        <f>IF(Eksplikatsioon!B16=0,"",Eksplikatsioon!B16)</f>
        <v>111</v>
      </c>
      <c r="C14" s="23" t="str">
        <f>IF(Eksplikatsioon!C16=0,"",Eksplikatsioon!C16)</f>
        <v>ÜÜRITAV PIND</v>
      </c>
      <c r="D14" s="23" t="str">
        <f>IF(Eksplikatsioon!D16=0,"",Eksplikatsioon!D16)</f>
        <v>Pesuruum</v>
      </c>
      <c r="E14" s="54">
        <f>IF(Eksplikatsioon!F16=0,"",Eksplikatsioon!F16)</f>
        <v>4.0999999999999996</v>
      </c>
      <c r="F14" s="23" t="str">
        <f>IF(Eksplikatsioon!H16=0,"",Eksplikatsioon!H16)</f>
        <v/>
      </c>
      <c r="G14" s="23" t="str">
        <f>IF(Eksplikatsioon!J16=0,"",Eksplikatsioon!J16)</f>
        <v>Ainukasutuses pind</v>
      </c>
      <c r="H14" s="23" t="str">
        <f>IF(Eksplikatsioon!K16=0,"",Eksplikatsioon!K16)</f>
        <v>Rahandusministeerium</v>
      </c>
      <c r="I14" s="23" t="str">
        <f>IF(Eksplikatsioon!L16=0,"",Eksplikatsioon!L16)</f>
        <v>SUUR3_24</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4"/>
        <v/>
      </c>
      <c r="AX14" s="37" t="str">
        <f t="shared" si="5"/>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6"/>
        <v/>
      </c>
      <c r="BD14" s="45" t="str">
        <f t="shared" ca="1" si="7"/>
        <v/>
      </c>
      <c r="BF14" s="36"/>
      <c r="BG14" s="36"/>
    </row>
    <row r="15" spans="1:59" x14ac:dyDescent="0.25">
      <c r="A15" s="23" t="str">
        <f>IF(Eksplikatsioon!A17=0,"",Eksplikatsioon!A17)</f>
        <v>01</v>
      </c>
      <c r="B15" s="56" t="str">
        <f>IF(Eksplikatsioon!B17=0,"",Eksplikatsioon!B17)</f>
        <v>112</v>
      </c>
      <c r="C15" s="23" t="str">
        <f>IF(Eksplikatsioon!C17=0,"",Eksplikatsioon!C17)</f>
        <v>ÜÜRITAV PIND</v>
      </c>
      <c r="D15" s="23" t="str">
        <f>IF(Eksplikatsioon!D17=0,"",Eksplikatsioon!D17)</f>
        <v>Riietusruum</v>
      </c>
      <c r="E15" s="54">
        <f>IF(Eksplikatsioon!F17=0,"",Eksplikatsioon!F17)</f>
        <v>13.4</v>
      </c>
      <c r="F15" s="23" t="str">
        <f>IF(Eksplikatsioon!H17=0,"",Eksplikatsioon!H17)</f>
        <v/>
      </c>
      <c r="G15" s="23" t="str">
        <f>IF(Eksplikatsioon!J17=0,"",Eksplikatsioon!J17)</f>
        <v>Ainukasutuses pind</v>
      </c>
      <c r="H15" s="23" t="str">
        <f>IF(Eksplikatsioon!K17=0,"",Eksplikatsioon!K17)</f>
        <v>Rahandusministeerium</v>
      </c>
      <c r="I15" s="23" t="str">
        <f>IF(Eksplikatsioon!L17=0,"",Eksplikatsioon!L17)</f>
        <v>SUUR3_24</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4"/>
        <v/>
      </c>
      <c r="AX15" s="37" t="str">
        <f t="shared" si="5"/>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6"/>
        <v/>
      </c>
      <c r="BD15" s="45" t="str">
        <f t="shared" ca="1" si="7"/>
        <v/>
      </c>
      <c r="BF15" s="36"/>
      <c r="BG15" s="36"/>
    </row>
    <row r="16" spans="1:59" x14ac:dyDescent="0.25">
      <c r="A16" s="23" t="str">
        <f>IF(Eksplikatsioon!A18=0,"",Eksplikatsioon!A18)</f>
        <v>01</v>
      </c>
      <c r="B16" s="56" t="str">
        <f>IF(Eksplikatsioon!B18=0,"",Eksplikatsioon!B18)</f>
        <v>113</v>
      </c>
      <c r="C16" s="23" t="str">
        <f>IF(Eksplikatsioon!C18=0,"",Eksplikatsioon!C18)</f>
        <v>ÜÜRITAV PIND</v>
      </c>
      <c r="D16" s="23" t="str">
        <f>IF(Eksplikatsioon!D18=0,"",Eksplikatsioon!D18)</f>
        <v>Pesuruum</v>
      </c>
      <c r="E16" s="54">
        <f>IF(Eksplikatsioon!F18=0,"",Eksplikatsioon!F18)</f>
        <v>4.3</v>
      </c>
      <c r="F16" s="23" t="str">
        <f>IF(Eksplikatsioon!H18=0,"",Eksplikatsioon!H18)</f>
        <v/>
      </c>
      <c r="G16" s="23" t="str">
        <f>IF(Eksplikatsioon!J18=0,"",Eksplikatsioon!J18)</f>
        <v>Ainukasutuses pind</v>
      </c>
      <c r="H16" s="23" t="str">
        <f>IF(Eksplikatsioon!K18=0,"",Eksplikatsioon!K18)</f>
        <v>Rahandusministeerium</v>
      </c>
      <c r="I16" s="23" t="str">
        <f>IF(Eksplikatsioon!L18=0,"",Eksplikatsioon!L18)</f>
        <v>SUUR3_24</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4"/>
        <v/>
      </c>
      <c r="AX16" s="37" t="str">
        <f t="shared" si="5"/>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6"/>
        <v/>
      </c>
      <c r="BD16" s="45" t="str">
        <f t="shared" ca="1" si="7"/>
        <v/>
      </c>
      <c r="BF16" s="36"/>
      <c r="BG16" s="36"/>
    </row>
    <row r="17" spans="1:59" x14ac:dyDescent="0.25">
      <c r="A17" s="23" t="str">
        <f>IF(Eksplikatsioon!A19=0,"",Eksplikatsioon!A19)</f>
        <v>01</v>
      </c>
      <c r="B17" s="56" t="str">
        <f>IF(Eksplikatsioon!B19=0,"",Eksplikatsioon!B19)</f>
        <v>114</v>
      </c>
      <c r="C17" s="23" t="str">
        <f>IF(Eksplikatsioon!C19=0,"",Eksplikatsioon!C19)</f>
        <v>ÜÜRITAV PIND</v>
      </c>
      <c r="D17" s="23" t="str">
        <f>IF(Eksplikatsioon!D19=0,"",Eksplikatsioon!D19)</f>
        <v>Tuulekoda</v>
      </c>
      <c r="E17" s="54">
        <f>IF(Eksplikatsioon!F19=0,"",Eksplikatsioon!F19)</f>
        <v>4.5</v>
      </c>
      <c r="F17" s="23" t="str">
        <f>IF(Eksplikatsioon!H19=0,"",Eksplikatsioon!H19)</f>
        <v/>
      </c>
      <c r="G17" s="23" t="str">
        <f>IF(Eksplikatsioon!J19=0,"",Eksplikatsioon!J19)</f>
        <v>Ainukasutuses pind</v>
      </c>
      <c r="H17" s="23" t="str">
        <f>IF(Eksplikatsioon!K19=0,"",Eksplikatsioon!K19)</f>
        <v>Rahandusministeerium</v>
      </c>
      <c r="I17" s="23" t="str">
        <f>IF(Eksplikatsioon!L19=0,"",Eksplikatsioon!L19)</f>
        <v>SUUR3_24</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4"/>
        <v/>
      </c>
      <c r="AX17" s="37" t="str">
        <f t="shared" si="5"/>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6"/>
        <v/>
      </c>
      <c r="BD17" s="45" t="str">
        <f t="shared" ca="1" si="7"/>
        <v/>
      </c>
      <c r="BF17" s="36"/>
      <c r="BG17" s="36"/>
    </row>
    <row r="18" spans="1:59" x14ac:dyDescent="0.25">
      <c r="A18" s="23" t="str">
        <f>IF(Eksplikatsioon!A20=0,"",Eksplikatsioon!A20)</f>
        <v>01</v>
      </c>
      <c r="B18" s="56" t="str">
        <f>IF(Eksplikatsioon!B20=0,"",Eksplikatsioon!B20)</f>
        <v>115</v>
      </c>
      <c r="C18" s="23" t="str">
        <f>IF(Eksplikatsioon!C20=0,"",Eksplikatsioon!C20)</f>
        <v>ÜÜRITAV PIND</v>
      </c>
      <c r="D18" s="23" t="str">
        <f>IF(Eksplikatsioon!D20=0,"",Eksplikatsioon!D20)</f>
        <v>Koridor</v>
      </c>
      <c r="E18" s="54">
        <f>IF(Eksplikatsioon!F20=0,"",Eksplikatsioon!F20)</f>
        <v>11</v>
      </c>
      <c r="F18" s="23" t="str">
        <f>IF(Eksplikatsioon!H20=0,"",Eksplikatsioon!H20)</f>
        <v/>
      </c>
      <c r="G18" s="23" t="str">
        <f>IF(Eksplikatsioon!J20=0,"",Eksplikatsioon!J20)</f>
        <v>Ainukasutuses pind</v>
      </c>
      <c r="H18" s="23" t="str">
        <f>IF(Eksplikatsioon!K20=0,"",Eksplikatsioon!K20)</f>
        <v>Rahandusministeerium</v>
      </c>
      <c r="I18" s="23" t="str">
        <f>IF(Eksplikatsioon!L20=0,"",Eksplikatsioon!L20)</f>
        <v>SUUR3_24</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4"/>
        <v/>
      </c>
      <c r="AX18" s="37" t="str">
        <f t="shared" si="5"/>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6"/>
        <v/>
      </c>
      <c r="BD18" s="45" t="str">
        <f t="shared" ca="1" si="7"/>
        <v/>
      </c>
      <c r="BF18" s="36"/>
      <c r="BG18" s="36"/>
    </row>
    <row r="19" spans="1:59" x14ac:dyDescent="0.25">
      <c r="A19" s="23" t="str">
        <f>IF(Eksplikatsioon!A21=0,"",Eksplikatsioon!A21)</f>
        <v>01</v>
      </c>
      <c r="B19" s="56" t="str">
        <f>IF(Eksplikatsioon!B21=0,"",Eksplikatsioon!B21)</f>
        <v>115a</v>
      </c>
      <c r="C19" s="23" t="str">
        <f>IF(Eksplikatsioon!C21=0,"",Eksplikatsioon!C21)</f>
        <v>ÜÜRITAV PIND</v>
      </c>
      <c r="D19" s="23" t="str">
        <f>IF(Eksplikatsioon!D21=0,"",Eksplikatsioon!D21)</f>
        <v>Abiruum</v>
      </c>
      <c r="E19" s="54">
        <f>IF(Eksplikatsioon!F21=0,"",Eksplikatsioon!F21)</f>
        <v>3.2</v>
      </c>
      <c r="F19" s="23" t="str">
        <f>IF(Eksplikatsioon!H21=0,"",Eksplikatsioon!H21)</f>
        <v/>
      </c>
      <c r="G19" s="23" t="str">
        <f>IF(Eksplikatsioon!J21=0,"",Eksplikatsioon!J21)</f>
        <v>Ainukasutuses pind</v>
      </c>
      <c r="H19" s="23" t="str">
        <f>IF(Eksplikatsioon!K21=0,"",Eksplikatsioon!K21)</f>
        <v>Rahandusministeerium</v>
      </c>
      <c r="I19" s="23" t="str">
        <f>IF(Eksplikatsioon!L21=0,"",Eksplikatsioon!L21)</f>
        <v>SUUR3_24</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4"/>
        <v/>
      </c>
      <c r="AX19" s="37" t="str">
        <f t="shared" si="5"/>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6"/>
        <v/>
      </c>
      <c r="BD19" s="45" t="str">
        <f t="shared" ca="1" si="7"/>
        <v/>
      </c>
      <c r="BF19" s="36"/>
      <c r="BG19" s="36"/>
    </row>
    <row r="20" spans="1:59" x14ac:dyDescent="0.25">
      <c r="A20" s="23" t="str">
        <f>IF(Eksplikatsioon!A22=0,"",Eksplikatsioon!A22)</f>
        <v>01</v>
      </c>
      <c r="B20" s="56" t="str">
        <f>IF(Eksplikatsioon!B22=0,"",Eksplikatsioon!B22)</f>
        <v>116</v>
      </c>
      <c r="C20" s="23" t="str">
        <f>IF(Eksplikatsioon!C22=0,"",Eksplikatsioon!C22)</f>
        <v>ÜÜRITAV PIND</v>
      </c>
      <c r="D20" s="23" t="str">
        <f>IF(Eksplikatsioon!D22=0,"",Eksplikatsioon!D22)</f>
        <v>Kabinet/Büroo</v>
      </c>
      <c r="E20" s="54">
        <f>IF(Eksplikatsioon!F22=0,"",Eksplikatsioon!F22)</f>
        <v>25.5</v>
      </c>
      <c r="F20" s="23" t="str">
        <f>IF(Eksplikatsioon!H22=0,"",Eksplikatsioon!H22)</f>
        <v/>
      </c>
      <c r="G20" s="23" t="str">
        <f>IF(Eksplikatsioon!J22=0,"",Eksplikatsioon!J22)</f>
        <v>Ainukasutuses pind</v>
      </c>
      <c r="H20" s="23" t="str">
        <f>IF(Eksplikatsioon!K22=0,"",Eksplikatsioon!K22)</f>
        <v>Rahandusministeerium</v>
      </c>
      <c r="I20" s="23" t="str">
        <f>IF(Eksplikatsioon!L22=0,"",Eksplikatsioon!L22)</f>
        <v>SUUR3_24</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4"/>
        <v/>
      </c>
      <c r="AX20" s="37" t="str">
        <f t="shared" si="5"/>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6"/>
        <v/>
      </c>
      <c r="BD20" s="45" t="str">
        <f t="shared" ca="1" si="7"/>
        <v/>
      </c>
      <c r="BF20" s="36"/>
      <c r="BG20" s="36"/>
    </row>
    <row r="21" spans="1:59" x14ac:dyDescent="0.25">
      <c r="A21" s="23" t="str">
        <f>IF(Eksplikatsioon!A23=0,"",Eksplikatsioon!A23)</f>
        <v>01</v>
      </c>
      <c r="B21" s="56" t="str">
        <f>IF(Eksplikatsioon!B23=0,"",Eksplikatsioon!B23)</f>
        <v>116a</v>
      </c>
      <c r="C21" s="23" t="str">
        <f>IF(Eksplikatsioon!C23=0,"",Eksplikatsioon!C23)</f>
        <v>ÜÜRITAV PIND</v>
      </c>
      <c r="D21" s="23" t="str">
        <f>IF(Eksplikatsioon!D23=0,"",Eksplikatsioon!D23)</f>
        <v>Kabinet/Büroo</v>
      </c>
      <c r="E21" s="54">
        <f>IF(Eksplikatsioon!F23=0,"",Eksplikatsioon!F23)</f>
        <v>13.3</v>
      </c>
      <c r="F21" s="23" t="str">
        <f>IF(Eksplikatsioon!H23=0,"",Eksplikatsioon!H23)</f>
        <v/>
      </c>
      <c r="G21" s="23" t="str">
        <f>IF(Eksplikatsioon!J23=0,"",Eksplikatsioon!J23)</f>
        <v>Ainukasutuses pind</v>
      </c>
      <c r="H21" s="23" t="str">
        <f>IF(Eksplikatsioon!K23=0,"",Eksplikatsioon!K23)</f>
        <v>Rahandusministeerium</v>
      </c>
      <c r="I21" s="23" t="str">
        <f>IF(Eksplikatsioon!L23=0,"",Eksplikatsioon!L23)</f>
        <v>SUUR3_24</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4"/>
        <v/>
      </c>
      <c r="AX21" s="37" t="str">
        <f t="shared" si="5"/>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6"/>
        <v/>
      </c>
      <c r="BD21" s="45" t="str">
        <f t="shared" ca="1" si="7"/>
        <v/>
      </c>
      <c r="BF21" s="36"/>
      <c r="BG21" s="36"/>
    </row>
    <row r="22" spans="1:59" x14ac:dyDescent="0.25">
      <c r="A22" s="23" t="str">
        <f>IF(Eksplikatsioon!A24=0,"",Eksplikatsioon!A24)</f>
        <v>01</v>
      </c>
      <c r="B22" s="56" t="str">
        <f>IF(Eksplikatsioon!B24=0,"",Eksplikatsioon!B24)</f>
        <v>117</v>
      </c>
      <c r="C22" s="23" t="str">
        <f>IF(Eksplikatsioon!C24=0,"",Eksplikatsioon!C24)</f>
        <v>ÜÜRITAV PIND</v>
      </c>
      <c r="D22" s="23" t="str">
        <f>IF(Eksplikatsioon!D24=0,"",Eksplikatsioon!D24)</f>
        <v>Kabinet/Büroo</v>
      </c>
      <c r="E22" s="54">
        <f>IF(Eksplikatsioon!F24=0,"",Eksplikatsioon!F24)</f>
        <v>15.8</v>
      </c>
      <c r="F22" s="23" t="str">
        <f>IF(Eksplikatsioon!H24=0,"",Eksplikatsioon!H24)</f>
        <v/>
      </c>
      <c r="G22" s="23" t="str">
        <f>IF(Eksplikatsioon!J24=0,"",Eksplikatsioon!J24)</f>
        <v>Ainukasutuses pind</v>
      </c>
      <c r="H22" s="23" t="str">
        <f>IF(Eksplikatsioon!K24=0,"",Eksplikatsioon!K24)</f>
        <v>Rahandusministeerium</v>
      </c>
      <c r="I22" s="23" t="str">
        <f>IF(Eksplikatsioon!L24=0,"",Eksplikatsioon!L24)</f>
        <v>SUUR3_24</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4"/>
        <v/>
      </c>
      <c r="AX22" s="37" t="str">
        <f t="shared" si="5"/>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6"/>
        <v/>
      </c>
      <c r="BD22" s="45" t="str">
        <f t="shared" ca="1" si="7"/>
        <v/>
      </c>
      <c r="BF22" s="36"/>
      <c r="BG22" s="36"/>
    </row>
    <row r="23" spans="1:59" x14ac:dyDescent="0.25">
      <c r="A23" s="23" t="str">
        <f>IF(Eksplikatsioon!A25=0,"",Eksplikatsioon!A25)</f>
        <v>01</v>
      </c>
      <c r="B23" s="56" t="str">
        <f>IF(Eksplikatsioon!B25=0,"",Eksplikatsioon!B25)</f>
        <v>118a</v>
      </c>
      <c r="C23" s="23" t="str">
        <f>IF(Eksplikatsioon!C25=0,"",Eksplikatsioon!C25)</f>
        <v>ÜÜRITAV PIND</v>
      </c>
      <c r="D23" s="23" t="str">
        <f>IF(Eksplikatsioon!D25=0,"",Eksplikatsioon!D25)</f>
        <v>Ooteruum/Teenindusruum</v>
      </c>
      <c r="E23" s="54">
        <f>IF(Eksplikatsioon!F25=0,"",Eksplikatsioon!F25)</f>
        <v>27.6</v>
      </c>
      <c r="F23" s="23" t="str">
        <f>IF(Eksplikatsioon!H25=0,"",Eksplikatsioon!H25)</f>
        <v/>
      </c>
      <c r="G23" s="23" t="str">
        <f>IF(Eksplikatsioon!J25=0,"",Eksplikatsioon!J25)</f>
        <v>Ainukasutuses pind</v>
      </c>
      <c r="H23" s="23" t="str">
        <f>IF(Eksplikatsioon!K25=0,"",Eksplikatsioon!K25)</f>
        <v>Rahandusministeerium</v>
      </c>
      <c r="I23" s="23" t="str">
        <f>IF(Eksplikatsioon!L25=0,"",Eksplikatsioon!L25)</f>
        <v>SUUR3_24</v>
      </c>
      <c r="J23" s="29" t="str">
        <f>IFERROR(IF($G23=Tabelid!$L$6,Eksplikatsioon!O25/SUM(Eksplikatsioon!$O25:'Eksplikatsioon'!$AG25),IF($G23=Tabelid!$L$4,IFERROR(SUMIFS($E:$E,$G:$G,Tabelid!$L$1,$C:$C,Tabelid!$J$4,$H:$H,J$2,$A:$A,$A23)/SUMIFS($E:$E,$G:$G,Tabelid!$L$1,$C:$C,Tabelid!$J$4,$A:$A,$A23),0),IF($G23=Tabelid!$L$5,IFERROR(SUMIFS($E:$E,$G:$G,Tabelid!$L$1,$C:$C,Tabelid!$J$4,$H:$H,J$2)/SUMIFS($E:$E,$G:$G,Tabelid!$L$1,$C:$C,Tabelid!$J$4),0),""))),"")</f>
        <v/>
      </c>
      <c r="K23" s="29" t="str">
        <f>IFERROR(IF($G23=Tabelid!$L$6,Eksplikatsioon!P25/SUM(Eksplikatsioon!$O25:'Eksplikatsioon'!$AG25),IF($G23=Tabelid!$L$4,IFERROR(SUMIFS($E:$E,$G:$G,Tabelid!$L$1,$C:$C,Tabelid!$J$4,$H:$H,K$2,$A:$A,$A23)/SUMIFS($E:$E,$G:$G,Tabelid!$L$1,$C:$C,Tabelid!$J$4,$A:$A,$A23),0),IF($G23=Tabelid!$L$5,IFERROR(SUMIFS($E:$E,$G:$G,Tabelid!$L$1,$C:$C,Tabelid!$J$4,$H:$H,K$2)/SUMIFS($E:$E,$G:$G,Tabelid!$L$1,$C:$C,Tabelid!$J$4),0),""))),"")</f>
        <v/>
      </c>
      <c r="L23" s="29" t="str">
        <f>IFERROR(IF($G23=Tabelid!$L$6,Eksplikatsioon!Q25/SUM(Eksplikatsioon!$O25:'Eksplikatsioon'!$AG25),IF($G23=Tabelid!$L$4,IFERROR(SUMIFS($E:$E,$G:$G,Tabelid!$L$1,$C:$C,Tabelid!$J$4,$H:$H,L$2,$A:$A,$A23)/SUMIFS($E:$E,$G:$G,Tabelid!$L$1,$C:$C,Tabelid!$J$4,$A:$A,$A23),0),IF($G23=Tabelid!$L$5,IFERROR(SUMIFS($E:$E,$G:$G,Tabelid!$L$1,$C:$C,Tabelid!$J$4,$H:$H,L$2)/SUMIFS($E:$E,$G:$G,Tabelid!$L$1,$C:$C,Tabelid!$J$4),0),""))),"")</f>
        <v/>
      </c>
      <c r="M23" s="29" t="str">
        <f>IFERROR(IF($G23=Tabelid!$L$6,Eksplikatsioon!R25/SUM(Eksplikatsioon!$O25:'Eksplikatsioon'!$AG25),IF($G23=Tabelid!$L$4,IFERROR(SUMIFS($E:$E,$G:$G,Tabelid!$L$1,$C:$C,Tabelid!$J$4,$H:$H,M$2,$A:$A,$A23)/SUMIFS($E:$E,$G:$G,Tabelid!$L$1,$C:$C,Tabelid!$J$4,$A:$A,$A23),0),IF($G23=Tabelid!$L$5,IFERROR(SUMIFS($E:$E,$G:$G,Tabelid!$L$1,$C:$C,Tabelid!$J$4,$H:$H,M$2)/SUMIFS($E:$E,$G:$G,Tabelid!$L$1,$C:$C,Tabelid!$J$4),0),""))),"")</f>
        <v/>
      </c>
      <c r="N23" s="29" t="str">
        <f>IFERROR(IF($G23=Tabelid!$L$6,Eksplikatsioon!S25/SUM(Eksplikatsioon!$O25:'Eksplikatsioon'!$AG25),IF($G23=Tabelid!$L$4,IFERROR(SUMIFS($E:$E,$G:$G,Tabelid!$L$1,$C:$C,Tabelid!$J$4,$H:$H,N$2,$A:$A,$A23)/SUMIFS($E:$E,$G:$G,Tabelid!$L$1,$C:$C,Tabelid!$J$4,$A:$A,$A23),0),IF($G23=Tabelid!$L$5,IFERROR(SUMIFS($E:$E,$G:$G,Tabelid!$L$1,$C:$C,Tabelid!$J$4,$H:$H,N$2)/SUMIFS($E:$E,$G:$G,Tabelid!$L$1,$C:$C,Tabelid!$J$4),0),""))),"")</f>
        <v/>
      </c>
      <c r="O23" s="29" t="str">
        <f>IFERROR(IF($G23=Tabelid!$L$6,Eksplikatsioon!T25/SUM(Eksplikatsioon!$O25:'Eksplikatsioon'!$AG25),IF($G23=Tabelid!$L$4,IFERROR(SUMIFS($E:$E,$G:$G,Tabelid!$L$1,$C:$C,Tabelid!$J$4,$H:$H,O$2,$A:$A,$A23)/SUMIFS($E:$E,$G:$G,Tabelid!$L$1,$C:$C,Tabelid!$J$4,$A:$A,$A23),0),IF($G23=Tabelid!$L$5,IFERROR(SUMIFS($E:$E,$G:$G,Tabelid!$L$1,$C:$C,Tabelid!$J$4,$H:$H,O$2)/SUMIFS($E:$E,$G:$G,Tabelid!$L$1,$C:$C,Tabelid!$J$4),0),""))),"")</f>
        <v/>
      </c>
      <c r="P23" s="29" t="str">
        <f>IFERROR(IF($G23=Tabelid!$L$6,Eksplikatsioon!U25/SUM(Eksplikatsioon!$O25:'Eksplikatsioon'!$AG25),IF($G23=Tabelid!$L$4,IFERROR(SUMIFS($E:$E,$G:$G,Tabelid!$L$1,$C:$C,Tabelid!$J$4,$H:$H,P$2,$A:$A,$A23)/SUMIFS($E:$E,$G:$G,Tabelid!$L$1,$C:$C,Tabelid!$J$4,$A:$A,$A23),0),IF($G23=Tabelid!$L$5,IFERROR(SUMIFS($E:$E,$G:$G,Tabelid!$L$1,$C:$C,Tabelid!$J$4,$H:$H,P$2)/SUMIFS($E:$E,$G:$G,Tabelid!$L$1,$C:$C,Tabelid!$J$4),0),""))),"")</f>
        <v/>
      </c>
      <c r="Q23" s="29" t="str">
        <f>IFERROR(IF($G23=Tabelid!$L$6,Eksplikatsioon!V25/SUM(Eksplikatsioon!$O25:'Eksplikatsioon'!$AG25),IF($G23=Tabelid!$L$4,IFERROR(SUMIFS($E:$E,$G:$G,Tabelid!$L$1,$C:$C,Tabelid!$J$4,$H:$H,Q$2,$A:$A,$A23)/SUMIFS($E:$E,$G:$G,Tabelid!$L$1,$C:$C,Tabelid!$J$4,$A:$A,$A23),0),IF($G23=Tabelid!$L$5,IFERROR(SUMIFS($E:$E,$G:$G,Tabelid!$L$1,$C:$C,Tabelid!$J$4,$H:$H,Q$2)/SUMIFS($E:$E,$G:$G,Tabelid!$L$1,$C:$C,Tabelid!$J$4),0),""))),"")</f>
        <v/>
      </c>
      <c r="R23" s="29" t="str">
        <f>IFERROR(IF($G23=Tabelid!$L$6,Eksplikatsioon!W25/SUM(Eksplikatsioon!$O25:'Eksplikatsioon'!$AG25),IF($G23=Tabelid!$L$4,IFERROR(SUMIFS($E:$E,$G:$G,Tabelid!$L$1,$C:$C,Tabelid!$J$4,$H:$H,R$2,$A:$A,$A23)/SUMIFS($E:$E,$G:$G,Tabelid!$L$1,$C:$C,Tabelid!$J$4,$A:$A,$A23),0),IF($G23=Tabelid!$L$5,IFERROR(SUMIFS($E:$E,$G:$G,Tabelid!$L$1,$C:$C,Tabelid!$J$4,$H:$H,R$2)/SUMIFS($E:$E,$G:$G,Tabelid!$L$1,$C:$C,Tabelid!$J$4),0),""))),"")</f>
        <v/>
      </c>
      <c r="S23" s="29" t="str">
        <f>IFERROR(IF($G23=Tabelid!$L$6,Eksplikatsioon!X25/SUM(Eksplikatsioon!$O25:'Eksplikatsioon'!$AG25),IF($G23=Tabelid!$L$4,IFERROR(SUMIFS($E:$E,$G:$G,Tabelid!$L$1,$C:$C,Tabelid!$J$4,$H:$H,S$2,$A:$A,$A23)/SUMIFS($E:$E,$G:$G,Tabelid!$L$1,$C:$C,Tabelid!$J$4,$A:$A,$A23),0),IF($G23=Tabelid!$L$5,IFERROR(SUMIFS($E:$E,$G:$G,Tabelid!$L$1,$C:$C,Tabelid!$J$4,$H:$H,S$2)/SUMIFS($E:$E,$G:$G,Tabelid!$L$1,$C:$C,Tabelid!$J$4),0),""))),"")</f>
        <v/>
      </c>
      <c r="T23" s="29" t="str">
        <f>IFERROR(IF($G23=Tabelid!$L$6,Eksplikatsioon!Y25/SUM(Eksplikatsioon!$O25:'Eksplikatsioon'!$AG25),IF($G23=Tabelid!$L$4,IFERROR(SUMIFS($E:$E,$G:$G,Tabelid!$L$1,$C:$C,Tabelid!$J$4,$H:$H,T$2,$A:$A,$A23)/SUMIFS($E:$E,$G:$G,Tabelid!$L$1,$C:$C,Tabelid!$J$4,$A:$A,$A23),0),IF($G23=Tabelid!$L$5,IFERROR(SUMIFS($E:$E,$G:$G,Tabelid!$L$1,$C:$C,Tabelid!$J$4,$H:$H,T$2)/SUMIFS($E:$E,$G:$G,Tabelid!$L$1,$C:$C,Tabelid!$J$4),0),""))),"")</f>
        <v/>
      </c>
      <c r="U23" s="29" t="str">
        <f>IFERROR(IF($G23=Tabelid!$L$6,Eksplikatsioon!Z25/SUM(Eksplikatsioon!$O25:'Eksplikatsioon'!$AG25),IF($G23=Tabelid!$L$4,IFERROR(SUMIFS($E:$E,$G:$G,Tabelid!$L$1,$C:$C,Tabelid!$J$4,$H:$H,U$2,$A:$A,$A23)/SUMIFS($E:$E,$G:$G,Tabelid!$L$1,$C:$C,Tabelid!$J$4,$A:$A,$A23),0),IF($G23=Tabelid!$L$5,IFERROR(SUMIFS($E:$E,$G:$G,Tabelid!$L$1,$C:$C,Tabelid!$J$4,$H:$H,U$2)/SUMIFS($E:$E,$G:$G,Tabelid!$L$1,$C:$C,Tabelid!$J$4),0),""))),"")</f>
        <v/>
      </c>
      <c r="V23" s="29"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29"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29"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29"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29"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29"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29"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29" t="str">
        <f>IFERROR(IF($G23=Tabelid!$L$6,$E23*J23,IFERROR($E23*J23/SUM($J23:$AB23)*(Eksplikatsioon!O25)/SUMPRODUCT($J23:$AB23,Eksplikatsioon!$O25:$AG25),"")),"")</f>
        <v/>
      </c>
      <c r="AD23" s="29" t="str">
        <f>IFERROR(IF($G23=Tabelid!$L$6,$E23*K23,IFERROR($E23*K23/SUM($J23:$AB23)*(Eksplikatsioon!P25)/SUMPRODUCT($J23:$AB23,Eksplikatsioon!$O25:$AG25),"")),"")</f>
        <v/>
      </c>
      <c r="AE23" s="29" t="str">
        <f>IFERROR(IF($G23=Tabelid!$L$6,$E23*L23,IFERROR($E23*L23/SUM($J23:$AB23)*(Eksplikatsioon!Q25)/SUMPRODUCT($J23:$AB23,Eksplikatsioon!$O25:$AG25),"")),"")</f>
        <v/>
      </c>
      <c r="AF23" s="29" t="str">
        <f>IFERROR(IF($G23=Tabelid!$L$6,$E23*M23,IFERROR($E23*M23/SUM($J23:$AB23)*(Eksplikatsioon!R25)/SUMPRODUCT($J23:$AB23,Eksplikatsioon!$O25:$AG25),"")),"")</f>
        <v/>
      </c>
      <c r="AG23" s="29" t="str">
        <f>IFERROR(IF($G23=Tabelid!$L$6,$E23*N23,IFERROR($E23*N23/SUM($J23:$AB23)*(Eksplikatsioon!S25)/SUMPRODUCT($J23:$AB23,Eksplikatsioon!$O25:$AG25),"")),"")</f>
        <v/>
      </c>
      <c r="AH23" s="29" t="str">
        <f>IFERROR(IF($G23=Tabelid!$L$6,$E23*O23,IFERROR($E23*O23/SUM($J23:$AB23)*(Eksplikatsioon!T25)/SUMPRODUCT($J23:$AB23,Eksplikatsioon!$O25:$AG25),"")),"")</f>
        <v/>
      </c>
      <c r="AI23" s="29" t="str">
        <f>IFERROR(IF($G23=Tabelid!$L$6,$E23*P23,IFERROR($E23*P23/SUM($J23:$AB23)*(Eksplikatsioon!U25)/SUMPRODUCT($J23:$AB23,Eksplikatsioon!$O25:$AG25),"")),"")</f>
        <v/>
      </c>
      <c r="AJ23" s="29" t="str">
        <f>IFERROR(IF($G23=Tabelid!$L$6,$E23*Q23,IFERROR($E23*Q23/SUM($J23:$AB23)*(Eksplikatsioon!V25)/SUMPRODUCT($J23:$AB23,Eksplikatsioon!$O25:$AG25),"")),"")</f>
        <v/>
      </c>
      <c r="AK23" s="29" t="str">
        <f>IFERROR(IF($G23=Tabelid!$L$6,$E23*R23,IFERROR($E23*R23/SUM($J23:$AB23)*(Eksplikatsioon!W25)/SUMPRODUCT($J23:$AB23,Eksplikatsioon!$O25:$AG25),"")),"")</f>
        <v/>
      </c>
      <c r="AL23" s="29" t="str">
        <f>IFERROR(IF($G23=Tabelid!$L$6,$E23*S23,IFERROR($E23*S23/SUM($J23:$AB23)*(Eksplikatsioon!X25)/SUMPRODUCT($J23:$AB23,Eksplikatsioon!$O25:$AG25),"")),"")</f>
        <v/>
      </c>
      <c r="AM23" s="29" t="str">
        <f>IFERROR(IF($G23=Tabelid!$L$6,$E23*T23,IFERROR($E23*T23/SUM($J23:$AB23)*(Eksplikatsioon!Y25)/SUMPRODUCT($J23:$AB23,Eksplikatsioon!$O25:$AG25),"")),"")</f>
        <v/>
      </c>
      <c r="AN23" s="29" t="str">
        <f>IFERROR(IF($G23=Tabelid!$L$6,$E23*U23,IFERROR($E23*U23/SUM($J23:$AB23)*(Eksplikatsioon!Z25)/SUMPRODUCT($J23:$AB23,Eksplikatsioon!$O25:$AG25),"")),"")</f>
        <v/>
      </c>
      <c r="AO23" s="29" t="str">
        <f>IFERROR(IF($G23=Tabelid!$L$6,$E23*V23,IFERROR($E23*V23/SUM($J23:$AB23)*(Eksplikatsioon!AA25)/SUMPRODUCT($J23:$AB23,Eksplikatsioon!$O25:$AG25),"")),"")</f>
        <v/>
      </c>
      <c r="AP23" s="29" t="str">
        <f>IFERROR(IF($G23=Tabelid!$L$6,$E23*W23,IFERROR($E23*W23/SUM($J23:$AB23)*(Eksplikatsioon!AB25)/SUMPRODUCT($J23:$AB23,Eksplikatsioon!$O25:$AG25),"")),"")</f>
        <v/>
      </c>
      <c r="AQ23" s="29" t="str">
        <f>IFERROR(IF($G23=Tabelid!$L$6,$E23*X23,IFERROR($E23*X23/SUM($J23:$AB23)*(Eksplikatsioon!AC25)/SUMPRODUCT($J23:$AB23,Eksplikatsioon!$O25:$AG25),"")),"")</f>
        <v/>
      </c>
      <c r="AR23" s="29" t="str">
        <f>IFERROR(IF($G23=Tabelid!$L$6,$E23*Y23,IFERROR($E23*Y23/SUM($J23:$AB23)*(Eksplikatsioon!AD25)/SUMPRODUCT($J23:$AB23,Eksplikatsioon!$O25:$AG25),"")),"")</f>
        <v/>
      </c>
      <c r="AS23" s="29" t="str">
        <f>IFERROR(IF($G23=Tabelid!$L$6,$E23*Z23,IFERROR($E23*Z23/SUM($J23:$AB23)*(Eksplikatsioon!AE25)/SUMPRODUCT($J23:$AB23,Eksplikatsioon!$O25:$AG25),"")),"")</f>
        <v/>
      </c>
      <c r="AT23" s="29" t="str">
        <f>IFERROR(IF($G23=Tabelid!$L$6,$E23*AA23,IFERROR($E23*AA23/SUM($J23:$AB23)*(Eksplikatsioon!AF25)/SUMPRODUCT($J23:$AB23,Eksplikatsioon!$O25:$AG25),"")),"")</f>
        <v/>
      </c>
      <c r="AU23" s="29" t="str">
        <f>IFERROR(IF($G23=Tabelid!$L$6,$E23*AB23,IFERROR($E23*AB23/SUM($J23:$AB23)*(Eksplikatsioon!AG25)/SUMPRODUCT($J23:$AB23,Eksplikatsioon!$O25:$AG25),"")),"")</f>
        <v/>
      </c>
      <c r="AW23" s="37" t="str">
        <f t="shared" si="4"/>
        <v/>
      </c>
      <c r="AX23" s="37" t="str">
        <f t="shared" si="5"/>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6"/>
        <v/>
      </c>
      <c r="BD23" s="45" t="str">
        <f t="shared" ca="1" si="7"/>
        <v/>
      </c>
      <c r="BF23" s="36"/>
      <c r="BG23" s="36"/>
    </row>
    <row r="24" spans="1:59" x14ac:dyDescent="0.25">
      <c r="A24" s="23" t="str">
        <f>IF(Eksplikatsioon!A26=0,"",Eksplikatsioon!A26)</f>
        <v>01</v>
      </c>
      <c r="B24" s="56" t="str">
        <f>IF(Eksplikatsioon!B26=0,"",Eksplikatsioon!B26)</f>
        <v>118b</v>
      </c>
      <c r="C24" s="23" t="str">
        <f>IF(Eksplikatsioon!C26=0,"",Eksplikatsioon!C26)</f>
        <v>ÜÜRITAV PIND</v>
      </c>
      <c r="D24" s="23" t="str">
        <f>IF(Eksplikatsioon!D26=0,"",Eksplikatsioon!D26)</f>
        <v>Ooteruum/Teenindusruum</v>
      </c>
      <c r="E24" s="54">
        <f>IF(Eksplikatsioon!F26=0,"",Eksplikatsioon!F26)</f>
        <v>52.8</v>
      </c>
      <c r="F24" s="23" t="str">
        <f>IF(Eksplikatsioon!H26=0,"",Eksplikatsioon!H26)</f>
        <v>SKA, MTA teenindussaal</v>
      </c>
      <c r="G24" s="23" t="str">
        <f>IF(Eksplikatsioon!J26=0,"",Eksplikatsioon!J26)</f>
        <v>Ainukasutuses pind</v>
      </c>
      <c r="H24" s="23" t="str">
        <f>IF(Eksplikatsioon!K26=0,"",Eksplikatsioon!K26)</f>
        <v>Rahandusministeerium</v>
      </c>
      <c r="I24" s="23" t="str">
        <f>IF(Eksplikatsioon!L26=0,"",Eksplikatsioon!L26)</f>
        <v>SUUR3_24</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4"/>
        <v/>
      </c>
      <c r="AX24" s="37" t="str">
        <f t="shared" si="5"/>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6"/>
        <v/>
      </c>
      <c r="BD24" s="45" t="str">
        <f t="shared" ca="1" si="7"/>
        <v/>
      </c>
      <c r="BF24" s="36"/>
      <c r="BG24" s="36"/>
    </row>
    <row r="25" spans="1:59" x14ac:dyDescent="0.25">
      <c r="A25" s="23" t="str">
        <f>IF(Eksplikatsioon!A27=0,"",Eksplikatsioon!A27)</f>
        <v>01</v>
      </c>
      <c r="B25" s="56" t="str">
        <f>IF(Eksplikatsioon!B27=0,"",Eksplikatsioon!B27)</f>
        <v>119</v>
      </c>
      <c r="C25" s="23" t="str">
        <f>IF(Eksplikatsioon!C27=0,"",Eksplikatsioon!C27)</f>
        <v>ÜÜRITAV PIND</v>
      </c>
      <c r="D25" s="23" t="str">
        <f>IF(Eksplikatsioon!D27=0,"",Eksplikatsioon!D27)</f>
        <v>Kabinet/Büroo</v>
      </c>
      <c r="E25" s="54">
        <f>IF(Eksplikatsioon!F27=0,"",Eksplikatsioon!F27)</f>
        <v>8.6999999999999993</v>
      </c>
      <c r="F25" s="23" t="str">
        <f>IF(Eksplikatsioon!H27=0,"",Eksplikatsioon!H27)</f>
        <v>Kaugtöökoht/vestlusboks. Võimalik broneerida kõigil asutustel</v>
      </c>
      <c r="G25" s="23" t="str">
        <f>IF(Eksplikatsioon!J27=0,"",Eksplikatsioon!J27)</f>
        <v>Ainukasutuses pind</v>
      </c>
      <c r="H25" s="23" t="str">
        <f>IF(Eksplikatsioon!K27=0,"",Eksplikatsioon!K27)</f>
        <v>Rahandusministeerium</v>
      </c>
      <c r="I25" s="23" t="str">
        <f>IF(Eksplikatsioon!L27=0,"",Eksplikatsioon!L27)</f>
        <v>SUUR3_24</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4"/>
        <v/>
      </c>
      <c r="AX25" s="37" t="str">
        <f t="shared" si="5"/>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6"/>
        <v/>
      </c>
      <c r="BD25" s="45" t="str">
        <f t="shared" ca="1" si="7"/>
        <v/>
      </c>
      <c r="BF25" s="36"/>
      <c r="BG25" s="36"/>
    </row>
    <row r="26" spans="1:59" x14ac:dyDescent="0.25">
      <c r="A26" s="23" t="str">
        <f>IF(Eksplikatsioon!A28=0,"",Eksplikatsioon!A28)</f>
        <v>01</v>
      </c>
      <c r="B26" s="56" t="str">
        <f>IF(Eksplikatsioon!B28=0,"",Eksplikatsioon!B28)</f>
        <v>120</v>
      </c>
      <c r="C26" s="23" t="str">
        <f>IF(Eksplikatsioon!C28=0,"",Eksplikatsioon!C28)</f>
        <v>ÜÜRITAV PIND</v>
      </c>
      <c r="D26" s="23" t="str">
        <f>IF(Eksplikatsioon!D28=0,"",Eksplikatsioon!D28)</f>
        <v>Kabinet/Büroo</v>
      </c>
      <c r="E26" s="54">
        <f>IF(Eksplikatsioon!F28=0,"",Eksplikatsioon!F28)</f>
        <v>8.6999999999999993</v>
      </c>
      <c r="F26" s="23" t="str">
        <f>IF(Eksplikatsioon!H28=0,"",Eksplikatsioon!H28)</f>
        <v>Võimalik broneerida kõigil asutustel</v>
      </c>
      <c r="G26" s="23" t="str">
        <f>IF(Eksplikatsioon!J28=0,"",Eksplikatsioon!J28)</f>
        <v>Ainukasutuses pind</v>
      </c>
      <c r="H26" s="23" t="str">
        <f>IF(Eksplikatsioon!K28=0,"",Eksplikatsioon!K28)</f>
        <v>Rahandusministeerium</v>
      </c>
      <c r="I26" s="23" t="str">
        <f>IF(Eksplikatsioon!L28=0,"",Eksplikatsioon!L28)</f>
        <v>SUUR3_24</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4"/>
        <v/>
      </c>
      <c r="AX26" s="37" t="str">
        <f t="shared" si="5"/>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6"/>
        <v/>
      </c>
      <c r="BD26" s="45" t="str">
        <f t="shared" ca="1" si="7"/>
        <v/>
      </c>
      <c r="BF26" s="36"/>
      <c r="BG26" s="36"/>
    </row>
    <row r="27" spans="1:59" x14ac:dyDescent="0.25">
      <c r="A27" s="23" t="str">
        <f>IF(Eksplikatsioon!A29=0,"",Eksplikatsioon!A29)</f>
        <v>01</v>
      </c>
      <c r="B27" s="56" t="str">
        <f>IF(Eksplikatsioon!B29=0,"",Eksplikatsioon!B29)</f>
        <v>121</v>
      </c>
      <c r="C27" s="23" t="str">
        <f>IF(Eksplikatsioon!C29=0,"",Eksplikatsioon!C29)</f>
        <v>ÜÜRITAV PIND</v>
      </c>
      <c r="D27" s="23" t="str">
        <f>IF(Eksplikatsioon!D29=0,"",Eksplikatsioon!D29)</f>
        <v>Kabinet/Büroo</v>
      </c>
      <c r="E27" s="54">
        <f>IF(Eksplikatsioon!F29=0,"",Eksplikatsioon!F29)</f>
        <v>12.2</v>
      </c>
      <c r="F27" s="23" t="str">
        <f>IF(Eksplikatsioon!H29=0,"",Eksplikatsioon!H29)</f>
        <v/>
      </c>
      <c r="G27" s="23" t="str">
        <f>IF(Eksplikatsioon!J29=0,"",Eksplikatsioon!J29)</f>
        <v>Ainukasutuses pind</v>
      </c>
      <c r="H27" s="23" t="str">
        <f>IF(Eksplikatsioon!K29=0,"",Eksplikatsioon!K29)</f>
        <v>Rahandusministeerium</v>
      </c>
      <c r="I27" s="23" t="str">
        <f>IF(Eksplikatsioon!L29=0,"",Eksplikatsioon!L29)</f>
        <v>SUUR3_24</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4"/>
        <v/>
      </c>
      <c r="AX27" s="37" t="str">
        <f t="shared" si="5"/>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6"/>
        <v/>
      </c>
      <c r="BD27" s="45" t="str">
        <f t="shared" ca="1" si="7"/>
        <v/>
      </c>
      <c r="BF27" s="36"/>
      <c r="BG27" s="36"/>
    </row>
    <row r="28" spans="1:59" x14ac:dyDescent="0.25">
      <c r="A28" s="23" t="str">
        <f>IF(Eksplikatsioon!A30=0,"",Eksplikatsioon!A30)</f>
        <v>01</v>
      </c>
      <c r="B28" s="56" t="str">
        <f>IF(Eksplikatsioon!B30=0,"",Eksplikatsioon!B30)</f>
        <v>122</v>
      </c>
      <c r="C28" s="23" t="str">
        <f>IF(Eksplikatsioon!C30=0,"",Eksplikatsioon!C30)</f>
        <v>ÜÜRITAV PIND</v>
      </c>
      <c r="D28" s="23" t="str">
        <f>IF(Eksplikatsioon!D30=0,"",Eksplikatsioon!D30)</f>
        <v>Koridor</v>
      </c>
      <c r="E28" s="54">
        <f>IF(Eksplikatsioon!F30=0,"",Eksplikatsioon!F30)</f>
        <v>5.2</v>
      </c>
      <c r="F28" s="23" t="str">
        <f>IF(Eksplikatsioon!H30=0,"",Eksplikatsioon!H30)</f>
        <v/>
      </c>
      <c r="G28" s="23" t="str">
        <f>IF(Eksplikatsioon!J30=0,"",Eksplikatsioon!J30)</f>
        <v>Ainukasutuses pind</v>
      </c>
      <c r="H28" s="23" t="str">
        <f>IF(Eksplikatsioon!K30=0,"",Eksplikatsioon!K30)</f>
        <v>Rahandusministeerium</v>
      </c>
      <c r="I28" s="23" t="str">
        <f>IF(Eksplikatsioon!L30=0,"",Eksplikatsioon!L30)</f>
        <v>SUUR3_24</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4"/>
        <v/>
      </c>
      <c r="AX28" s="37" t="str">
        <f t="shared" si="5"/>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6"/>
        <v/>
      </c>
      <c r="BD28" s="45" t="str">
        <f t="shared" ca="1" si="7"/>
        <v/>
      </c>
      <c r="BF28" s="36"/>
      <c r="BG28" s="36"/>
    </row>
    <row r="29" spans="1:59" x14ac:dyDescent="0.25">
      <c r="A29" s="23" t="str">
        <f>IF(Eksplikatsioon!A31=0,"",Eksplikatsioon!A31)</f>
        <v>01</v>
      </c>
      <c r="B29" s="56" t="str">
        <f>IF(Eksplikatsioon!B31=0,"",Eksplikatsioon!B31)</f>
        <v>124</v>
      </c>
      <c r="C29" s="23" t="str">
        <f>IF(Eksplikatsioon!C31=0,"",Eksplikatsioon!C31)</f>
        <v>ÜÜRITAV PIND</v>
      </c>
      <c r="D29" s="23" t="str">
        <f>IF(Eksplikatsioon!D31=0,"",Eksplikatsioon!D31)</f>
        <v>Koristus- ja hooldusruum</v>
      </c>
      <c r="E29" s="54">
        <f>IF(Eksplikatsioon!F31=0,"",Eksplikatsioon!F31)</f>
        <v>6.7</v>
      </c>
      <c r="F29" s="23" t="str">
        <f>IF(Eksplikatsioon!H31=0,"",Eksplikatsioon!H31)</f>
        <v/>
      </c>
      <c r="G29" s="23" t="str">
        <f>IF(Eksplikatsioon!J31=0,"",Eksplikatsioon!J31)</f>
        <v>Ainukasutuses pind</v>
      </c>
      <c r="H29" s="23" t="str">
        <f>IF(Eksplikatsioon!K31=0,"",Eksplikatsioon!K31)</f>
        <v>Rahandusministeerium</v>
      </c>
      <c r="I29" s="23" t="str">
        <f>IF(Eksplikatsioon!L31=0,"",Eksplikatsioon!L31)</f>
        <v>SUUR3_24</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4"/>
        <v/>
      </c>
      <c r="AX29" s="37" t="str">
        <f t="shared" si="5"/>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6"/>
        <v/>
      </c>
      <c r="BD29" s="45" t="str">
        <f t="shared" ca="1" si="7"/>
        <v/>
      </c>
      <c r="BF29" s="36"/>
      <c r="BG29" s="36"/>
    </row>
    <row r="30" spans="1:59" x14ac:dyDescent="0.25">
      <c r="A30" s="23" t="str">
        <f>IF(Eksplikatsioon!A32=0,"",Eksplikatsioon!A32)</f>
        <v>01</v>
      </c>
      <c r="B30" s="56" t="str">
        <f>IF(Eksplikatsioon!B32=0,"",Eksplikatsioon!B32)</f>
        <v>125</v>
      </c>
      <c r="C30" s="23" t="str">
        <f>IF(Eksplikatsioon!C32=0,"",Eksplikatsioon!C32)</f>
        <v>ÜÜRITAV PIND</v>
      </c>
      <c r="D30" s="23" t="str">
        <f>IF(Eksplikatsioon!D32=0,"",Eksplikatsioon!D32)</f>
        <v>WC</v>
      </c>
      <c r="E30" s="54">
        <f>IF(Eksplikatsioon!F32=0,"",Eksplikatsioon!F32)</f>
        <v>2.1</v>
      </c>
      <c r="F30" s="23" t="str">
        <f>IF(Eksplikatsioon!H32=0,"",Eksplikatsioon!H32)</f>
        <v/>
      </c>
      <c r="G30" s="23" t="str">
        <f>IF(Eksplikatsioon!J32=0,"",Eksplikatsioon!J32)</f>
        <v>Ainukasutuses pind</v>
      </c>
      <c r="H30" s="23" t="str">
        <f>IF(Eksplikatsioon!K32=0,"",Eksplikatsioon!K32)</f>
        <v>Rahandusministeerium</v>
      </c>
      <c r="I30" s="23" t="str">
        <f>IF(Eksplikatsioon!L32=0,"",Eksplikatsioon!L32)</f>
        <v>SUUR3_24</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4"/>
        <v/>
      </c>
      <c r="AX30" s="37" t="str">
        <f t="shared" si="5"/>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6"/>
        <v/>
      </c>
      <c r="BD30" s="45" t="str">
        <f t="shared" ca="1" si="7"/>
        <v/>
      </c>
      <c r="BF30" s="36"/>
      <c r="BG30" s="36"/>
    </row>
    <row r="31" spans="1:59" x14ac:dyDescent="0.25">
      <c r="A31" s="23" t="str">
        <f>IF(Eksplikatsioon!A33=0,"",Eksplikatsioon!A33)</f>
        <v>01</v>
      </c>
      <c r="B31" s="56" t="str">
        <f>IF(Eksplikatsioon!B33=0,"",Eksplikatsioon!B33)</f>
        <v>126</v>
      </c>
      <c r="C31" s="23" t="str">
        <f>IF(Eksplikatsioon!C33=0,"",Eksplikatsioon!C33)</f>
        <v>VERTIKAALSETE ÜHENDUSTEEDE PIND</v>
      </c>
      <c r="D31" s="23" t="str">
        <f>IF(Eksplikatsioon!D33=0,"",Eksplikatsioon!D33)</f>
        <v>Trepp/Trepikoda</v>
      </c>
      <c r="E31" s="54">
        <f>IF(Eksplikatsioon!F33=0,"",Eksplikatsioon!F33)</f>
        <v>14.7</v>
      </c>
      <c r="F31" s="23" t="str">
        <f>IF(Eksplikatsioon!H33=0,"",Eksplikatsioon!H33)</f>
        <v/>
      </c>
      <c r="G31" s="23" t="str">
        <f>IF(Eksplikatsioon!J33=0,"",Eksplikatsioon!J33)</f>
        <v/>
      </c>
      <c r="H31" s="23" t="str">
        <f>IF(Eksplikatsioon!K33=0,"",Eksplikatsioon!K33)</f>
        <v/>
      </c>
      <c r="I31" s="23" t="str">
        <f>IF(Eksplikatsioon!L33=0,"",Eksplikatsioon!L33)</f>
        <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4"/>
        <v/>
      </c>
      <c r="AX31" s="37" t="str">
        <f t="shared" si="5"/>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6"/>
        <v/>
      </c>
      <c r="BD31" s="45" t="str">
        <f t="shared" ca="1" si="7"/>
        <v/>
      </c>
      <c r="BF31" s="36"/>
      <c r="BG31" s="36"/>
    </row>
    <row r="32" spans="1:59" x14ac:dyDescent="0.25">
      <c r="A32" s="23" t="str">
        <f>IF(Eksplikatsioon!A34=0,"",Eksplikatsioon!A34)</f>
        <v>01</v>
      </c>
      <c r="B32" s="56" t="str">
        <f>IF(Eksplikatsioon!B34=0,"",Eksplikatsioon!B34)</f>
        <v>127</v>
      </c>
      <c r="C32" s="23" t="str">
        <f>IF(Eksplikatsioon!C34=0,"",Eksplikatsioon!C34)</f>
        <v>TEHNOPIND</v>
      </c>
      <c r="D32" s="23" t="str">
        <f>IF(Eksplikatsioon!D34=0,"",Eksplikatsioon!D34)</f>
        <v>Elektrikilp</v>
      </c>
      <c r="E32" s="54">
        <f>IF(Eksplikatsioon!F34=0,"",Eksplikatsioon!F34)</f>
        <v>7.1</v>
      </c>
      <c r="F32" s="23" t="str">
        <f>IF(Eksplikatsioon!H34=0,"",Eksplikatsioon!H34)</f>
        <v/>
      </c>
      <c r="G32" s="23" t="str">
        <f>IF(Eksplikatsioon!J34=0,"",Eksplikatsioon!J34)</f>
        <v/>
      </c>
      <c r="H32" s="23" t="str">
        <f>IF(Eksplikatsioon!K34=0,"",Eksplikatsioon!K34)</f>
        <v/>
      </c>
      <c r="I32" s="23" t="str">
        <f>IF(Eksplikatsioon!L34=0,"",Eksplikatsioon!L34)</f>
        <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4"/>
        <v/>
      </c>
      <c r="AX32" s="37" t="str">
        <f t="shared" si="5"/>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6"/>
        <v/>
      </c>
      <c r="BD32" s="45" t="str">
        <f t="shared" ca="1" si="7"/>
        <v/>
      </c>
      <c r="BF32" s="36"/>
      <c r="BG32" s="36"/>
    </row>
    <row r="33" spans="1:59" x14ac:dyDescent="0.25">
      <c r="A33" s="23" t="str">
        <f>IF(Eksplikatsioon!A35=0,"",Eksplikatsioon!A35)</f>
        <v>01</v>
      </c>
      <c r="B33" s="56" t="str">
        <f>IF(Eksplikatsioon!B35=0,"",Eksplikatsioon!B35)</f>
        <v>128</v>
      </c>
      <c r="C33" s="23" t="str">
        <f>IF(Eksplikatsioon!C35=0,"",Eksplikatsioon!C35)</f>
        <v>TEHNOPIND</v>
      </c>
      <c r="D33" s="23" t="str">
        <f>IF(Eksplikatsioon!D35=0,"",Eksplikatsioon!D35)</f>
        <v>Soojasõlm</v>
      </c>
      <c r="E33" s="54">
        <f>IF(Eksplikatsioon!F35=0,"",Eksplikatsioon!F35)</f>
        <v>7.7</v>
      </c>
      <c r="F33" s="23" t="str">
        <f>IF(Eksplikatsioon!H35=0,"",Eksplikatsioon!H35)</f>
        <v/>
      </c>
      <c r="G33" s="23" t="str">
        <f>IF(Eksplikatsioon!J35=0,"",Eksplikatsioon!J35)</f>
        <v/>
      </c>
      <c r="H33" s="23" t="str">
        <f>IF(Eksplikatsioon!K35=0,"",Eksplikatsioon!K35)</f>
        <v/>
      </c>
      <c r="I33" s="23" t="str">
        <f>IF(Eksplikatsioon!L35=0,"",Eksplikatsioon!L35)</f>
        <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4"/>
        <v/>
      </c>
      <c r="AX33" s="37" t="str">
        <f t="shared" si="5"/>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6"/>
        <v/>
      </c>
      <c r="BD33" s="45" t="str">
        <f t="shared" ca="1" si="7"/>
        <v/>
      </c>
      <c r="BF33" s="36"/>
      <c r="BG33" s="36"/>
    </row>
    <row r="34" spans="1:59" x14ac:dyDescent="0.25">
      <c r="A34" s="23" t="str">
        <f>IF(Eksplikatsioon!A36=0,"",Eksplikatsioon!A36)</f>
        <v>01</v>
      </c>
      <c r="B34" s="56" t="str">
        <f>IF(Eksplikatsioon!B36=0,"",Eksplikatsioon!B36)</f>
        <v>129</v>
      </c>
      <c r="C34" s="23" t="str">
        <f>IF(Eksplikatsioon!C36=0,"",Eksplikatsioon!C36)</f>
        <v>ÜÜRITAV PIND</v>
      </c>
      <c r="D34" s="23" t="str">
        <f>IF(Eksplikatsioon!D36=0,"",Eksplikatsioon!D36)</f>
        <v>Tuulekoda</v>
      </c>
      <c r="E34" s="54">
        <f>IF(Eksplikatsioon!F36=0,"",Eksplikatsioon!F36)</f>
        <v>10.4</v>
      </c>
      <c r="F34" s="23" t="str">
        <f>IF(Eksplikatsioon!H36=0,"",Eksplikatsioon!H36)</f>
        <v/>
      </c>
      <c r="G34" s="23" t="str">
        <f>IF(Eksplikatsioon!J36=0,"",Eksplikatsioon!J36)</f>
        <v>Ainukasutuses pind</v>
      </c>
      <c r="H34" s="23" t="str">
        <f>IF(Eksplikatsioon!K36=0,"",Eksplikatsioon!K36)</f>
        <v>Rahandusministeerium</v>
      </c>
      <c r="I34" s="23" t="str">
        <f>IF(Eksplikatsioon!L36=0,"",Eksplikatsioon!L36)</f>
        <v>SUUR3_24</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4"/>
        <v/>
      </c>
      <c r="AX34" s="37" t="str">
        <f t="shared" si="5"/>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6"/>
        <v/>
      </c>
      <c r="BD34" s="45" t="str">
        <f t="shared" ca="1" si="7"/>
        <v/>
      </c>
      <c r="BF34" s="36"/>
      <c r="BG34" s="36"/>
    </row>
    <row r="35" spans="1:59" x14ac:dyDescent="0.25">
      <c r="A35" s="23" t="str">
        <f>IF(Eksplikatsioon!A37=0,"",Eksplikatsioon!A37)</f>
        <v>01</v>
      </c>
      <c r="B35" s="56" t="str">
        <f>IF(Eksplikatsioon!B37=0,"",Eksplikatsioon!B37)</f>
        <v>130</v>
      </c>
      <c r="C35" s="23" t="str">
        <f>IF(Eksplikatsioon!C37=0,"",Eksplikatsioon!C37)</f>
        <v>ÜÜRITAV PIND</v>
      </c>
      <c r="D35" s="23" t="str">
        <f>IF(Eksplikatsioon!D37=0,"",Eksplikatsioon!D37)</f>
        <v>Eesruum</v>
      </c>
      <c r="E35" s="54">
        <f>IF(Eksplikatsioon!F37=0,"",Eksplikatsioon!F37)</f>
        <v>8</v>
      </c>
      <c r="F35" s="23" t="str">
        <f>IF(Eksplikatsioon!H37=0,"",Eksplikatsioon!H37)</f>
        <v/>
      </c>
      <c r="G35" s="23" t="str">
        <f>IF(Eksplikatsioon!J37=0,"",Eksplikatsioon!J37)</f>
        <v>Ainukasutuses pind</v>
      </c>
      <c r="H35" s="23" t="str">
        <f>IF(Eksplikatsioon!K37=0,"",Eksplikatsioon!K37)</f>
        <v>Rahandusministeerium</v>
      </c>
      <c r="I35" s="23" t="str">
        <f>IF(Eksplikatsioon!L37=0,"",Eksplikatsioon!L37)</f>
        <v>SUUR3_24</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4"/>
        <v/>
      </c>
      <c r="AX35" s="37" t="str">
        <f t="shared" si="5"/>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6"/>
        <v/>
      </c>
      <c r="BD35" s="45" t="str">
        <f t="shared" ca="1" si="7"/>
        <v/>
      </c>
      <c r="BF35" s="36"/>
      <c r="BG35" s="36"/>
    </row>
    <row r="36" spans="1:59" x14ac:dyDescent="0.25">
      <c r="A36" s="23" t="str">
        <f>IF(Eksplikatsioon!A38=0,"",Eksplikatsioon!A38)</f>
        <v>01</v>
      </c>
      <c r="B36" s="56" t="str">
        <f>IF(Eksplikatsioon!B38=0,"",Eksplikatsioon!B38)</f>
        <v>131</v>
      </c>
      <c r="C36" s="23" t="str">
        <f>IF(Eksplikatsioon!C38=0,"",Eksplikatsioon!C38)</f>
        <v>ÜÜRITAV PIND</v>
      </c>
      <c r="D36" s="23" t="str">
        <f>IF(Eksplikatsioon!D38=0,"",Eksplikatsioon!D38)</f>
        <v>Kabinet/Büroo</v>
      </c>
      <c r="E36" s="54">
        <f>IF(Eksplikatsioon!F38=0,"",Eksplikatsioon!F38)</f>
        <v>7.6</v>
      </c>
      <c r="F36" s="23" t="str">
        <f>IF(Eksplikatsioon!H38=0,"",Eksplikatsioon!H38)</f>
        <v/>
      </c>
      <c r="G36" s="23" t="str">
        <f>IF(Eksplikatsioon!J38=0,"",Eksplikatsioon!J38)</f>
        <v>Ainukasutuses pind</v>
      </c>
      <c r="H36" s="23" t="str">
        <f>IF(Eksplikatsioon!K38=0,"",Eksplikatsioon!K38)</f>
        <v>Rahandusministeerium</v>
      </c>
      <c r="I36" s="23" t="str">
        <f>IF(Eksplikatsioon!L38=0,"",Eksplikatsioon!L38)</f>
        <v>SUUR3_24</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4"/>
        <v/>
      </c>
      <c r="AX36" s="37" t="str">
        <f t="shared" si="5"/>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6"/>
        <v/>
      </c>
      <c r="BD36" s="45" t="str">
        <f t="shared" ca="1" si="7"/>
        <v/>
      </c>
      <c r="BF36" s="36"/>
      <c r="BG36" s="36"/>
    </row>
    <row r="37" spans="1:59" x14ac:dyDescent="0.25">
      <c r="A37" s="23" t="str">
        <f>IF(Eksplikatsioon!A39=0,"",Eksplikatsioon!A39)</f>
        <v>01</v>
      </c>
      <c r="B37" s="56" t="str">
        <f>IF(Eksplikatsioon!B39=0,"",Eksplikatsioon!B39)</f>
        <v>132</v>
      </c>
      <c r="C37" s="23" t="str">
        <f>IF(Eksplikatsioon!C39=0,"",Eksplikatsioon!C39)</f>
        <v>ÜÜRITAV PIND</v>
      </c>
      <c r="D37" s="23" t="str">
        <f>IF(Eksplikatsioon!D39=0,"",Eksplikatsioon!D39)</f>
        <v>Koridor</v>
      </c>
      <c r="E37" s="54">
        <f>IF(Eksplikatsioon!F39=0,"",Eksplikatsioon!F39)</f>
        <v>12.1</v>
      </c>
      <c r="F37" s="23" t="str">
        <f>IF(Eksplikatsioon!H39=0,"",Eksplikatsioon!H39)</f>
        <v/>
      </c>
      <c r="G37" s="23" t="str">
        <f>IF(Eksplikatsioon!J39=0,"",Eksplikatsioon!J39)</f>
        <v>Ainukasutuses pind</v>
      </c>
      <c r="H37" s="23" t="str">
        <f>IF(Eksplikatsioon!K39=0,"",Eksplikatsioon!K39)</f>
        <v>Rahandusministeerium</v>
      </c>
      <c r="I37" s="23" t="str">
        <f>IF(Eksplikatsioon!L39=0,"",Eksplikatsioon!L39)</f>
        <v>SUUR3_24</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4"/>
        <v/>
      </c>
      <c r="AX37" s="37" t="str">
        <f t="shared" si="5"/>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6"/>
        <v/>
      </c>
      <c r="BD37" s="45" t="str">
        <f t="shared" ca="1" si="7"/>
        <v/>
      </c>
      <c r="BF37" s="36"/>
      <c r="BG37" s="36"/>
    </row>
    <row r="38" spans="1:59" x14ac:dyDescent="0.25">
      <c r="A38" s="23" t="str">
        <f>IF(Eksplikatsioon!A40=0,"",Eksplikatsioon!A40)</f>
        <v>01</v>
      </c>
      <c r="B38" s="56" t="str">
        <f>IF(Eksplikatsioon!B40=0,"",Eksplikatsioon!B40)</f>
        <v>132a</v>
      </c>
      <c r="C38" s="23" t="str">
        <f>IF(Eksplikatsioon!C40=0,"",Eksplikatsioon!C40)</f>
        <v>VERTIKAALSETE ÜHENDUSTEEDE PIND</v>
      </c>
      <c r="D38" s="23" t="str">
        <f>IF(Eksplikatsioon!D40=0,"",Eksplikatsioon!D40)</f>
        <v>Lift</v>
      </c>
      <c r="E38" s="54">
        <f>IF(Eksplikatsioon!F40=0,"",Eksplikatsioon!F40)</f>
        <v>4.5</v>
      </c>
      <c r="F38" s="23" t="str">
        <f>IF(Eksplikatsioon!H40=0,"",Eksplikatsioon!H40)</f>
        <v/>
      </c>
      <c r="G38" s="23" t="str">
        <f>IF(Eksplikatsioon!J40=0,"",Eksplikatsioon!J40)</f>
        <v/>
      </c>
      <c r="H38" s="23" t="str">
        <f>IF(Eksplikatsioon!K40=0,"",Eksplikatsioon!K40)</f>
        <v/>
      </c>
      <c r="I38" s="23" t="str">
        <f>IF(Eksplikatsioon!L40=0,"",Eksplikatsioon!L40)</f>
        <v/>
      </c>
      <c r="J38" s="29" t="str">
        <f>IFERROR(IF($G38=Tabelid!$L$6,Eksplikatsioon!O40/SUM(Eksplikatsioon!$O40:'Eksplikatsioon'!$AG40),IF($G38=Tabelid!$L$4,IFERROR(SUMIFS($E:$E,$G:$G,Tabelid!$L$1,$C:$C,Tabelid!$J$4,$H:$H,J$2,$A:$A,$A38)/SUMIFS($E:$E,$G:$G,Tabelid!$L$1,$C:$C,Tabelid!$J$4,$A:$A,$A38),0),IF($G38=Tabelid!$L$5,IFERROR(SUMIFS($E:$E,$G:$G,Tabelid!$L$1,$C:$C,Tabelid!$J$4,$H:$H,J$2)/SUMIFS($E:$E,$G:$G,Tabelid!$L$1,$C:$C,Tabelid!$J$4),0),""))),"")</f>
        <v/>
      </c>
      <c r="K38" s="29" t="str">
        <f>IFERROR(IF($G38=Tabelid!$L$6,Eksplikatsioon!P40/SUM(Eksplikatsioon!$O40:'Eksplikatsioon'!$AG40),IF($G38=Tabelid!$L$4,IFERROR(SUMIFS($E:$E,$G:$G,Tabelid!$L$1,$C:$C,Tabelid!$J$4,$H:$H,K$2,$A:$A,$A38)/SUMIFS($E:$E,$G:$G,Tabelid!$L$1,$C:$C,Tabelid!$J$4,$A:$A,$A38),0),IF($G38=Tabelid!$L$5,IFERROR(SUMIFS($E:$E,$G:$G,Tabelid!$L$1,$C:$C,Tabelid!$J$4,$H:$H,K$2)/SUMIFS($E:$E,$G:$G,Tabelid!$L$1,$C:$C,Tabelid!$J$4),0),""))),"")</f>
        <v/>
      </c>
      <c r="L38" s="29" t="str">
        <f>IFERROR(IF($G38=Tabelid!$L$6,Eksplikatsioon!Q40/SUM(Eksplikatsioon!$O40:'Eksplikatsioon'!$AG40),IF($G38=Tabelid!$L$4,IFERROR(SUMIFS($E:$E,$G:$G,Tabelid!$L$1,$C:$C,Tabelid!$J$4,$H:$H,L$2,$A:$A,$A38)/SUMIFS($E:$E,$G:$G,Tabelid!$L$1,$C:$C,Tabelid!$J$4,$A:$A,$A38),0),IF($G38=Tabelid!$L$5,IFERROR(SUMIFS($E:$E,$G:$G,Tabelid!$L$1,$C:$C,Tabelid!$J$4,$H:$H,L$2)/SUMIFS($E:$E,$G:$G,Tabelid!$L$1,$C:$C,Tabelid!$J$4),0),""))),"")</f>
        <v/>
      </c>
      <c r="M38" s="29" t="str">
        <f>IFERROR(IF($G38=Tabelid!$L$6,Eksplikatsioon!R40/SUM(Eksplikatsioon!$O40:'Eksplikatsioon'!$AG40),IF($G38=Tabelid!$L$4,IFERROR(SUMIFS($E:$E,$G:$G,Tabelid!$L$1,$C:$C,Tabelid!$J$4,$H:$H,M$2,$A:$A,$A38)/SUMIFS($E:$E,$G:$G,Tabelid!$L$1,$C:$C,Tabelid!$J$4,$A:$A,$A38),0),IF($G38=Tabelid!$L$5,IFERROR(SUMIFS($E:$E,$G:$G,Tabelid!$L$1,$C:$C,Tabelid!$J$4,$H:$H,M$2)/SUMIFS($E:$E,$G:$G,Tabelid!$L$1,$C:$C,Tabelid!$J$4),0),""))),"")</f>
        <v/>
      </c>
      <c r="N38" s="29" t="str">
        <f>IFERROR(IF($G38=Tabelid!$L$6,Eksplikatsioon!S40/SUM(Eksplikatsioon!$O40:'Eksplikatsioon'!$AG40),IF($G38=Tabelid!$L$4,IFERROR(SUMIFS($E:$E,$G:$G,Tabelid!$L$1,$C:$C,Tabelid!$J$4,$H:$H,N$2,$A:$A,$A38)/SUMIFS($E:$E,$G:$G,Tabelid!$L$1,$C:$C,Tabelid!$J$4,$A:$A,$A38),0),IF($G38=Tabelid!$L$5,IFERROR(SUMIFS($E:$E,$G:$G,Tabelid!$L$1,$C:$C,Tabelid!$J$4,$H:$H,N$2)/SUMIFS($E:$E,$G:$G,Tabelid!$L$1,$C:$C,Tabelid!$J$4),0),""))),"")</f>
        <v/>
      </c>
      <c r="O38" s="29" t="str">
        <f>IFERROR(IF($G38=Tabelid!$L$6,Eksplikatsioon!T40/SUM(Eksplikatsioon!$O40:'Eksplikatsioon'!$AG40),IF($G38=Tabelid!$L$4,IFERROR(SUMIFS($E:$E,$G:$G,Tabelid!$L$1,$C:$C,Tabelid!$J$4,$H:$H,O$2,$A:$A,$A38)/SUMIFS($E:$E,$G:$G,Tabelid!$L$1,$C:$C,Tabelid!$J$4,$A:$A,$A38),0),IF($G38=Tabelid!$L$5,IFERROR(SUMIFS($E:$E,$G:$G,Tabelid!$L$1,$C:$C,Tabelid!$J$4,$H:$H,O$2)/SUMIFS($E:$E,$G:$G,Tabelid!$L$1,$C:$C,Tabelid!$J$4),0),""))),"")</f>
        <v/>
      </c>
      <c r="P38" s="29" t="str">
        <f>IFERROR(IF($G38=Tabelid!$L$6,Eksplikatsioon!U40/SUM(Eksplikatsioon!$O40:'Eksplikatsioon'!$AG40),IF($G38=Tabelid!$L$4,IFERROR(SUMIFS($E:$E,$G:$G,Tabelid!$L$1,$C:$C,Tabelid!$J$4,$H:$H,P$2,$A:$A,$A38)/SUMIFS($E:$E,$G:$G,Tabelid!$L$1,$C:$C,Tabelid!$J$4,$A:$A,$A38),0),IF($G38=Tabelid!$L$5,IFERROR(SUMIFS($E:$E,$G:$G,Tabelid!$L$1,$C:$C,Tabelid!$J$4,$H:$H,P$2)/SUMIFS($E:$E,$G:$G,Tabelid!$L$1,$C:$C,Tabelid!$J$4),0),""))),"")</f>
        <v/>
      </c>
      <c r="Q38" s="29" t="str">
        <f>IFERROR(IF($G38=Tabelid!$L$6,Eksplikatsioon!V40/SUM(Eksplikatsioon!$O40:'Eksplikatsioon'!$AG40),IF($G38=Tabelid!$L$4,IFERROR(SUMIFS($E:$E,$G:$G,Tabelid!$L$1,$C:$C,Tabelid!$J$4,$H:$H,Q$2,$A:$A,$A38)/SUMIFS($E:$E,$G:$G,Tabelid!$L$1,$C:$C,Tabelid!$J$4,$A:$A,$A38),0),IF($G38=Tabelid!$L$5,IFERROR(SUMIFS($E:$E,$G:$G,Tabelid!$L$1,$C:$C,Tabelid!$J$4,$H:$H,Q$2)/SUMIFS($E:$E,$G:$G,Tabelid!$L$1,$C:$C,Tabelid!$J$4),0),""))),"")</f>
        <v/>
      </c>
      <c r="R38" s="29" t="str">
        <f>IFERROR(IF($G38=Tabelid!$L$6,Eksplikatsioon!W40/SUM(Eksplikatsioon!$O40:'Eksplikatsioon'!$AG40),IF($G38=Tabelid!$L$4,IFERROR(SUMIFS($E:$E,$G:$G,Tabelid!$L$1,$C:$C,Tabelid!$J$4,$H:$H,R$2,$A:$A,$A38)/SUMIFS($E:$E,$G:$G,Tabelid!$L$1,$C:$C,Tabelid!$J$4,$A:$A,$A38),0),IF($G38=Tabelid!$L$5,IFERROR(SUMIFS($E:$E,$G:$G,Tabelid!$L$1,$C:$C,Tabelid!$J$4,$H:$H,R$2)/SUMIFS($E:$E,$G:$G,Tabelid!$L$1,$C:$C,Tabelid!$J$4),0),""))),"")</f>
        <v/>
      </c>
      <c r="S38" s="29" t="str">
        <f>IFERROR(IF($G38=Tabelid!$L$6,Eksplikatsioon!X40/SUM(Eksplikatsioon!$O40:'Eksplikatsioon'!$AG40),IF($G38=Tabelid!$L$4,IFERROR(SUMIFS($E:$E,$G:$G,Tabelid!$L$1,$C:$C,Tabelid!$J$4,$H:$H,S$2,$A:$A,$A38)/SUMIFS($E:$E,$G:$G,Tabelid!$L$1,$C:$C,Tabelid!$J$4,$A:$A,$A38),0),IF($G38=Tabelid!$L$5,IFERROR(SUMIFS($E:$E,$G:$G,Tabelid!$L$1,$C:$C,Tabelid!$J$4,$H:$H,S$2)/SUMIFS($E:$E,$G:$G,Tabelid!$L$1,$C:$C,Tabelid!$J$4),0),""))),"")</f>
        <v/>
      </c>
      <c r="T38" s="29" t="str">
        <f>IFERROR(IF($G38=Tabelid!$L$6,Eksplikatsioon!Y40/SUM(Eksplikatsioon!$O40:'Eksplikatsioon'!$AG40),IF($G38=Tabelid!$L$4,IFERROR(SUMIFS($E:$E,$G:$G,Tabelid!$L$1,$C:$C,Tabelid!$J$4,$H:$H,T$2,$A:$A,$A38)/SUMIFS($E:$E,$G:$G,Tabelid!$L$1,$C:$C,Tabelid!$J$4,$A:$A,$A38),0),IF($G38=Tabelid!$L$5,IFERROR(SUMIFS($E:$E,$G:$G,Tabelid!$L$1,$C:$C,Tabelid!$J$4,$H:$H,T$2)/SUMIFS($E:$E,$G:$G,Tabelid!$L$1,$C:$C,Tabelid!$J$4),0),""))),"")</f>
        <v/>
      </c>
      <c r="U38" s="29" t="str">
        <f>IFERROR(IF($G38=Tabelid!$L$6,Eksplikatsioon!Z40/SUM(Eksplikatsioon!$O40:'Eksplikatsioon'!$AG40),IF($G38=Tabelid!$L$4,IFERROR(SUMIFS($E:$E,$G:$G,Tabelid!$L$1,$C:$C,Tabelid!$J$4,$H:$H,U$2,$A:$A,$A38)/SUMIFS($E:$E,$G:$G,Tabelid!$L$1,$C:$C,Tabelid!$J$4,$A:$A,$A38),0),IF($G38=Tabelid!$L$5,IFERROR(SUMIFS($E:$E,$G:$G,Tabelid!$L$1,$C:$C,Tabelid!$J$4,$H:$H,U$2)/SUMIFS($E:$E,$G:$G,Tabelid!$L$1,$C:$C,Tabelid!$J$4),0),""))),"")</f>
        <v/>
      </c>
      <c r="V38" s="29"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29"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29"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29"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29"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29"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29"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29" t="str">
        <f>IFERROR(IF($G38=Tabelid!$L$6,$E38*J38,IFERROR($E38*J38/SUM($J38:$AB38)*(Eksplikatsioon!O40)/SUMPRODUCT($J38:$AB38,Eksplikatsioon!$O40:$AG40),"")),"")</f>
        <v/>
      </c>
      <c r="AD38" s="29" t="str">
        <f>IFERROR(IF($G38=Tabelid!$L$6,$E38*K38,IFERROR($E38*K38/SUM($J38:$AB38)*(Eksplikatsioon!P40)/SUMPRODUCT($J38:$AB38,Eksplikatsioon!$O40:$AG40),"")),"")</f>
        <v/>
      </c>
      <c r="AE38" s="29" t="str">
        <f>IFERROR(IF($G38=Tabelid!$L$6,$E38*L38,IFERROR($E38*L38/SUM($J38:$AB38)*(Eksplikatsioon!Q40)/SUMPRODUCT($J38:$AB38,Eksplikatsioon!$O40:$AG40),"")),"")</f>
        <v/>
      </c>
      <c r="AF38" s="29" t="str">
        <f>IFERROR(IF($G38=Tabelid!$L$6,$E38*M38,IFERROR($E38*M38/SUM($J38:$AB38)*(Eksplikatsioon!R40)/SUMPRODUCT($J38:$AB38,Eksplikatsioon!$O40:$AG40),"")),"")</f>
        <v/>
      </c>
      <c r="AG38" s="29" t="str">
        <f>IFERROR(IF($G38=Tabelid!$L$6,$E38*N38,IFERROR($E38*N38/SUM($J38:$AB38)*(Eksplikatsioon!S40)/SUMPRODUCT($J38:$AB38,Eksplikatsioon!$O40:$AG40),"")),"")</f>
        <v/>
      </c>
      <c r="AH38" s="29" t="str">
        <f>IFERROR(IF($G38=Tabelid!$L$6,$E38*O38,IFERROR($E38*O38/SUM($J38:$AB38)*(Eksplikatsioon!T40)/SUMPRODUCT($J38:$AB38,Eksplikatsioon!$O40:$AG40),"")),"")</f>
        <v/>
      </c>
      <c r="AI38" s="29" t="str">
        <f>IFERROR(IF($G38=Tabelid!$L$6,$E38*P38,IFERROR($E38*P38/SUM($J38:$AB38)*(Eksplikatsioon!U40)/SUMPRODUCT($J38:$AB38,Eksplikatsioon!$O40:$AG40),"")),"")</f>
        <v/>
      </c>
      <c r="AJ38" s="29" t="str">
        <f>IFERROR(IF($G38=Tabelid!$L$6,$E38*Q38,IFERROR($E38*Q38/SUM($J38:$AB38)*(Eksplikatsioon!V40)/SUMPRODUCT($J38:$AB38,Eksplikatsioon!$O40:$AG40),"")),"")</f>
        <v/>
      </c>
      <c r="AK38" s="29" t="str">
        <f>IFERROR(IF($G38=Tabelid!$L$6,$E38*R38,IFERROR($E38*R38/SUM($J38:$AB38)*(Eksplikatsioon!W40)/SUMPRODUCT($J38:$AB38,Eksplikatsioon!$O40:$AG40),"")),"")</f>
        <v/>
      </c>
      <c r="AL38" s="29" t="str">
        <f>IFERROR(IF($G38=Tabelid!$L$6,$E38*S38,IFERROR($E38*S38/SUM($J38:$AB38)*(Eksplikatsioon!X40)/SUMPRODUCT($J38:$AB38,Eksplikatsioon!$O40:$AG40),"")),"")</f>
        <v/>
      </c>
      <c r="AM38" s="29" t="str">
        <f>IFERROR(IF($G38=Tabelid!$L$6,$E38*T38,IFERROR($E38*T38/SUM($J38:$AB38)*(Eksplikatsioon!Y40)/SUMPRODUCT($J38:$AB38,Eksplikatsioon!$O40:$AG40),"")),"")</f>
        <v/>
      </c>
      <c r="AN38" s="29" t="str">
        <f>IFERROR(IF($G38=Tabelid!$L$6,$E38*U38,IFERROR($E38*U38/SUM($J38:$AB38)*(Eksplikatsioon!Z40)/SUMPRODUCT($J38:$AB38,Eksplikatsioon!$O40:$AG40),"")),"")</f>
        <v/>
      </c>
      <c r="AO38" s="29" t="str">
        <f>IFERROR(IF($G38=Tabelid!$L$6,$E38*V38,IFERROR($E38*V38/SUM($J38:$AB38)*(Eksplikatsioon!AA40)/SUMPRODUCT($J38:$AB38,Eksplikatsioon!$O40:$AG40),"")),"")</f>
        <v/>
      </c>
      <c r="AP38" s="29" t="str">
        <f>IFERROR(IF($G38=Tabelid!$L$6,$E38*W38,IFERROR($E38*W38/SUM($J38:$AB38)*(Eksplikatsioon!AB40)/SUMPRODUCT($J38:$AB38,Eksplikatsioon!$O40:$AG40),"")),"")</f>
        <v/>
      </c>
      <c r="AQ38" s="29" t="str">
        <f>IFERROR(IF($G38=Tabelid!$L$6,$E38*X38,IFERROR($E38*X38/SUM($J38:$AB38)*(Eksplikatsioon!AC40)/SUMPRODUCT($J38:$AB38,Eksplikatsioon!$O40:$AG40),"")),"")</f>
        <v/>
      </c>
      <c r="AR38" s="29" t="str">
        <f>IFERROR(IF($G38=Tabelid!$L$6,$E38*Y38,IFERROR($E38*Y38/SUM($J38:$AB38)*(Eksplikatsioon!AD40)/SUMPRODUCT($J38:$AB38,Eksplikatsioon!$O40:$AG40),"")),"")</f>
        <v/>
      </c>
      <c r="AS38" s="29" t="str">
        <f>IFERROR(IF($G38=Tabelid!$L$6,$E38*Z38,IFERROR($E38*Z38/SUM($J38:$AB38)*(Eksplikatsioon!AE40)/SUMPRODUCT($J38:$AB38,Eksplikatsioon!$O40:$AG40),"")),"")</f>
        <v/>
      </c>
      <c r="AT38" s="29" t="str">
        <f>IFERROR(IF($G38=Tabelid!$L$6,$E38*AA38,IFERROR($E38*AA38/SUM($J38:$AB38)*(Eksplikatsioon!AF40)/SUMPRODUCT($J38:$AB38,Eksplikatsioon!$O40:$AG40),"")),"")</f>
        <v/>
      </c>
      <c r="AU38" s="29" t="str">
        <f>IFERROR(IF($G38=Tabelid!$L$6,$E38*AB38,IFERROR($E38*AB38/SUM($J38:$AB38)*(Eksplikatsioon!AG40)/SUMPRODUCT($J38:$AB38,Eksplikatsioon!$O40:$AG40),"")),"")</f>
        <v/>
      </c>
      <c r="AW38" s="37" t="str">
        <f t="shared" si="4"/>
        <v/>
      </c>
      <c r="AX38" s="37" t="str">
        <f t="shared" si="5"/>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6"/>
        <v/>
      </c>
      <c r="BD38" s="45" t="str">
        <f t="shared" ca="1" si="7"/>
        <v/>
      </c>
      <c r="BF38" s="36"/>
      <c r="BG38" s="36"/>
    </row>
    <row r="39" spans="1:59" x14ac:dyDescent="0.25">
      <c r="A39" s="23" t="str">
        <f>IF(Eksplikatsioon!A41=0,"",Eksplikatsioon!A41)</f>
        <v>01</v>
      </c>
      <c r="B39" s="56" t="str">
        <f>IF(Eksplikatsioon!B41=0,"",Eksplikatsioon!B41)</f>
        <v>133</v>
      </c>
      <c r="C39" s="23" t="str">
        <f>IF(Eksplikatsioon!C41=0,"",Eksplikatsioon!C41)</f>
        <v>ÜÜRITAV PIND</v>
      </c>
      <c r="D39" s="23" t="str">
        <f>IF(Eksplikatsioon!D41=0,"",Eksplikatsioon!D41)</f>
        <v>WC</v>
      </c>
      <c r="E39" s="54">
        <f>IF(Eksplikatsioon!F41=0,"",Eksplikatsioon!F41)</f>
        <v>2</v>
      </c>
      <c r="F39" s="23" t="str">
        <f>IF(Eksplikatsioon!H41=0,"",Eksplikatsioon!H41)</f>
        <v/>
      </c>
      <c r="G39" s="23" t="str">
        <f>IF(Eksplikatsioon!J41=0,"",Eksplikatsioon!J41)</f>
        <v>Ainukasutuses pind</v>
      </c>
      <c r="H39" s="23" t="str">
        <f>IF(Eksplikatsioon!K41=0,"",Eksplikatsioon!K41)</f>
        <v>Rahandusministeerium</v>
      </c>
      <c r="I39" s="23" t="str">
        <f>IF(Eksplikatsioon!L41=0,"",Eksplikatsioon!L41)</f>
        <v>SUUR3_24</v>
      </c>
      <c r="J39" s="29" t="str">
        <f>IFERROR(IF($G39=Tabelid!$L$6,Eksplikatsioon!O41/SUM(Eksplikatsioon!$O41:'Eksplikatsioon'!$AG41),IF($G39=Tabelid!$L$4,IFERROR(SUMIFS($E:$E,$G:$G,Tabelid!$L$1,$C:$C,Tabelid!$J$4,$H:$H,J$2,$A:$A,$A39)/SUMIFS($E:$E,$G:$G,Tabelid!$L$1,$C:$C,Tabelid!$J$4,$A:$A,$A39),0),IF($G39=Tabelid!$L$5,IFERROR(SUMIFS($E:$E,$G:$G,Tabelid!$L$1,$C:$C,Tabelid!$J$4,$H:$H,J$2)/SUMIFS($E:$E,$G:$G,Tabelid!$L$1,$C:$C,Tabelid!$J$4),0),""))),"")</f>
        <v/>
      </c>
      <c r="K39" s="29" t="str">
        <f>IFERROR(IF($G39=Tabelid!$L$6,Eksplikatsioon!P41/SUM(Eksplikatsioon!$O41:'Eksplikatsioon'!$AG41),IF($G39=Tabelid!$L$4,IFERROR(SUMIFS($E:$E,$G:$G,Tabelid!$L$1,$C:$C,Tabelid!$J$4,$H:$H,K$2,$A:$A,$A39)/SUMIFS($E:$E,$G:$G,Tabelid!$L$1,$C:$C,Tabelid!$J$4,$A:$A,$A39),0),IF($G39=Tabelid!$L$5,IFERROR(SUMIFS($E:$E,$G:$G,Tabelid!$L$1,$C:$C,Tabelid!$J$4,$H:$H,K$2)/SUMIFS($E:$E,$G:$G,Tabelid!$L$1,$C:$C,Tabelid!$J$4),0),""))),"")</f>
        <v/>
      </c>
      <c r="L39" s="29" t="str">
        <f>IFERROR(IF($G39=Tabelid!$L$6,Eksplikatsioon!Q41/SUM(Eksplikatsioon!$O41:'Eksplikatsioon'!$AG41),IF($G39=Tabelid!$L$4,IFERROR(SUMIFS($E:$E,$G:$G,Tabelid!$L$1,$C:$C,Tabelid!$J$4,$H:$H,L$2,$A:$A,$A39)/SUMIFS($E:$E,$G:$G,Tabelid!$L$1,$C:$C,Tabelid!$J$4,$A:$A,$A39),0),IF($G39=Tabelid!$L$5,IFERROR(SUMIFS($E:$E,$G:$G,Tabelid!$L$1,$C:$C,Tabelid!$J$4,$H:$H,L$2)/SUMIFS($E:$E,$G:$G,Tabelid!$L$1,$C:$C,Tabelid!$J$4),0),""))),"")</f>
        <v/>
      </c>
      <c r="M39" s="29" t="str">
        <f>IFERROR(IF($G39=Tabelid!$L$6,Eksplikatsioon!R41/SUM(Eksplikatsioon!$O41:'Eksplikatsioon'!$AG41),IF($G39=Tabelid!$L$4,IFERROR(SUMIFS($E:$E,$G:$G,Tabelid!$L$1,$C:$C,Tabelid!$J$4,$H:$H,M$2,$A:$A,$A39)/SUMIFS($E:$E,$G:$G,Tabelid!$L$1,$C:$C,Tabelid!$J$4,$A:$A,$A39),0),IF($G39=Tabelid!$L$5,IFERROR(SUMIFS($E:$E,$G:$G,Tabelid!$L$1,$C:$C,Tabelid!$J$4,$H:$H,M$2)/SUMIFS($E:$E,$G:$G,Tabelid!$L$1,$C:$C,Tabelid!$J$4),0),""))),"")</f>
        <v/>
      </c>
      <c r="N39" s="29" t="str">
        <f>IFERROR(IF($G39=Tabelid!$L$6,Eksplikatsioon!S41/SUM(Eksplikatsioon!$O41:'Eksplikatsioon'!$AG41),IF($G39=Tabelid!$L$4,IFERROR(SUMIFS($E:$E,$G:$G,Tabelid!$L$1,$C:$C,Tabelid!$J$4,$H:$H,N$2,$A:$A,$A39)/SUMIFS($E:$E,$G:$G,Tabelid!$L$1,$C:$C,Tabelid!$J$4,$A:$A,$A39),0),IF($G39=Tabelid!$L$5,IFERROR(SUMIFS($E:$E,$G:$G,Tabelid!$L$1,$C:$C,Tabelid!$J$4,$H:$H,N$2)/SUMIFS($E:$E,$G:$G,Tabelid!$L$1,$C:$C,Tabelid!$J$4),0),""))),"")</f>
        <v/>
      </c>
      <c r="O39" s="29" t="str">
        <f>IFERROR(IF($G39=Tabelid!$L$6,Eksplikatsioon!T41/SUM(Eksplikatsioon!$O41:'Eksplikatsioon'!$AG41),IF($G39=Tabelid!$L$4,IFERROR(SUMIFS($E:$E,$G:$G,Tabelid!$L$1,$C:$C,Tabelid!$J$4,$H:$H,O$2,$A:$A,$A39)/SUMIFS($E:$E,$G:$G,Tabelid!$L$1,$C:$C,Tabelid!$J$4,$A:$A,$A39),0),IF($G39=Tabelid!$L$5,IFERROR(SUMIFS($E:$E,$G:$G,Tabelid!$L$1,$C:$C,Tabelid!$J$4,$H:$H,O$2)/SUMIFS($E:$E,$G:$G,Tabelid!$L$1,$C:$C,Tabelid!$J$4),0),""))),"")</f>
        <v/>
      </c>
      <c r="P39" s="29" t="str">
        <f>IFERROR(IF($G39=Tabelid!$L$6,Eksplikatsioon!U41/SUM(Eksplikatsioon!$O41:'Eksplikatsioon'!$AG41),IF($G39=Tabelid!$L$4,IFERROR(SUMIFS($E:$E,$G:$G,Tabelid!$L$1,$C:$C,Tabelid!$J$4,$H:$H,P$2,$A:$A,$A39)/SUMIFS($E:$E,$G:$G,Tabelid!$L$1,$C:$C,Tabelid!$J$4,$A:$A,$A39),0),IF($G39=Tabelid!$L$5,IFERROR(SUMIFS($E:$E,$G:$G,Tabelid!$L$1,$C:$C,Tabelid!$J$4,$H:$H,P$2)/SUMIFS($E:$E,$G:$G,Tabelid!$L$1,$C:$C,Tabelid!$J$4),0),""))),"")</f>
        <v/>
      </c>
      <c r="Q39" s="29" t="str">
        <f>IFERROR(IF($G39=Tabelid!$L$6,Eksplikatsioon!V41/SUM(Eksplikatsioon!$O41:'Eksplikatsioon'!$AG41),IF($G39=Tabelid!$L$4,IFERROR(SUMIFS($E:$E,$G:$G,Tabelid!$L$1,$C:$C,Tabelid!$J$4,$H:$H,Q$2,$A:$A,$A39)/SUMIFS($E:$E,$G:$G,Tabelid!$L$1,$C:$C,Tabelid!$J$4,$A:$A,$A39),0),IF($G39=Tabelid!$L$5,IFERROR(SUMIFS($E:$E,$G:$G,Tabelid!$L$1,$C:$C,Tabelid!$J$4,$H:$H,Q$2)/SUMIFS($E:$E,$G:$G,Tabelid!$L$1,$C:$C,Tabelid!$J$4),0),""))),"")</f>
        <v/>
      </c>
      <c r="R39" s="29" t="str">
        <f>IFERROR(IF($G39=Tabelid!$L$6,Eksplikatsioon!W41/SUM(Eksplikatsioon!$O41:'Eksplikatsioon'!$AG41),IF($G39=Tabelid!$L$4,IFERROR(SUMIFS($E:$E,$G:$G,Tabelid!$L$1,$C:$C,Tabelid!$J$4,$H:$H,R$2,$A:$A,$A39)/SUMIFS($E:$E,$G:$G,Tabelid!$L$1,$C:$C,Tabelid!$J$4,$A:$A,$A39),0),IF($G39=Tabelid!$L$5,IFERROR(SUMIFS($E:$E,$G:$G,Tabelid!$L$1,$C:$C,Tabelid!$J$4,$H:$H,R$2)/SUMIFS($E:$E,$G:$G,Tabelid!$L$1,$C:$C,Tabelid!$J$4),0),""))),"")</f>
        <v/>
      </c>
      <c r="S39" s="29" t="str">
        <f>IFERROR(IF($G39=Tabelid!$L$6,Eksplikatsioon!X41/SUM(Eksplikatsioon!$O41:'Eksplikatsioon'!$AG41),IF($G39=Tabelid!$L$4,IFERROR(SUMIFS($E:$E,$G:$G,Tabelid!$L$1,$C:$C,Tabelid!$J$4,$H:$H,S$2,$A:$A,$A39)/SUMIFS($E:$E,$G:$G,Tabelid!$L$1,$C:$C,Tabelid!$J$4,$A:$A,$A39),0),IF($G39=Tabelid!$L$5,IFERROR(SUMIFS($E:$E,$G:$G,Tabelid!$L$1,$C:$C,Tabelid!$J$4,$H:$H,S$2)/SUMIFS($E:$E,$G:$G,Tabelid!$L$1,$C:$C,Tabelid!$J$4),0),""))),"")</f>
        <v/>
      </c>
      <c r="T39" s="29" t="str">
        <f>IFERROR(IF($G39=Tabelid!$L$6,Eksplikatsioon!Y41/SUM(Eksplikatsioon!$O41:'Eksplikatsioon'!$AG41),IF($G39=Tabelid!$L$4,IFERROR(SUMIFS($E:$E,$G:$G,Tabelid!$L$1,$C:$C,Tabelid!$J$4,$H:$H,T$2,$A:$A,$A39)/SUMIFS($E:$E,$G:$G,Tabelid!$L$1,$C:$C,Tabelid!$J$4,$A:$A,$A39),0),IF($G39=Tabelid!$L$5,IFERROR(SUMIFS($E:$E,$G:$G,Tabelid!$L$1,$C:$C,Tabelid!$J$4,$H:$H,T$2)/SUMIFS($E:$E,$G:$G,Tabelid!$L$1,$C:$C,Tabelid!$J$4),0),""))),"")</f>
        <v/>
      </c>
      <c r="U39" s="29" t="str">
        <f>IFERROR(IF($G39=Tabelid!$L$6,Eksplikatsioon!Z41/SUM(Eksplikatsioon!$O41:'Eksplikatsioon'!$AG41),IF($G39=Tabelid!$L$4,IFERROR(SUMIFS($E:$E,$G:$G,Tabelid!$L$1,$C:$C,Tabelid!$J$4,$H:$H,U$2,$A:$A,$A39)/SUMIFS($E:$E,$G:$G,Tabelid!$L$1,$C:$C,Tabelid!$J$4,$A:$A,$A39),0),IF($G39=Tabelid!$L$5,IFERROR(SUMIFS($E:$E,$G:$G,Tabelid!$L$1,$C:$C,Tabelid!$J$4,$H:$H,U$2)/SUMIFS($E:$E,$G:$G,Tabelid!$L$1,$C:$C,Tabelid!$J$4),0),""))),"")</f>
        <v/>
      </c>
      <c r="V39" s="29"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29"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29"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29"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29"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29"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29"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29" t="str">
        <f>IFERROR(IF($G39=Tabelid!$L$6,$E39*J39,IFERROR($E39*J39/SUM($J39:$AB39)*(Eksplikatsioon!O41)/SUMPRODUCT($J39:$AB39,Eksplikatsioon!$O41:$AG41),"")),"")</f>
        <v/>
      </c>
      <c r="AD39" s="29" t="str">
        <f>IFERROR(IF($G39=Tabelid!$L$6,$E39*K39,IFERROR($E39*K39/SUM($J39:$AB39)*(Eksplikatsioon!P41)/SUMPRODUCT($J39:$AB39,Eksplikatsioon!$O41:$AG41),"")),"")</f>
        <v/>
      </c>
      <c r="AE39" s="29" t="str">
        <f>IFERROR(IF($G39=Tabelid!$L$6,$E39*L39,IFERROR($E39*L39/SUM($J39:$AB39)*(Eksplikatsioon!Q41)/SUMPRODUCT($J39:$AB39,Eksplikatsioon!$O41:$AG41),"")),"")</f>
        <v/>
      </c>
      <c r="AF39" s="29" t="str">
        <f>IFERROR(IF($G39=Tabelid!$L$6,$E39*M39,IFERROR($E39*M39/SUM($J39:$AB39)*(Eksplikatsioon!R41)/SUMPRODUCT($J39:$AB39,Eksplikatsioon!$O41:$AG41),"")),"")</f>
        <v/>
      </c>
      <c r="AG39" s="29" t="str">
        <f>IFERROR(IF($G39=Tabelid!$L$6,$E39*N39,IFERROR($E39*N39/SUM($J39:$AB39)*(Eksplikatsioon!S41)/SUMPRODUCT($J39:$AB39,Eksplikatsioon!$O41:$AG41),"")),"")</f>
        <v/>
      </c>
      <c r="AH39" s="29" t="str">
        <f>IFERROR(IF($G39=Tabelid!$L$6,$E39*O39,IFERROR($E39*O39/SUM($J39:$AB39)*(Eksplikatsioon!T41)/SUMPRODUCT($J39:$AB39,Eksplikatsioon!$O41:$AG41),"")),"")</f>
        <v/>
      </c>
      <c r="AI39" s="29" t="str">
        <f>IFERROR(IF($G39=Tabelid!$L$6,$E39*P39,IFERROR($E39*P39/SUM($J39:$AB39)*(Eksplikatsioon!U41)/SUMPRODUCT($J39:$AB39,Eksplikatsioon!$O41:$AG41),"")),"")</f>
        <v/>
      </c>
      <c r="AJ39" s="29" t="str">
        <f>IFERROR(IF($G39=Tabelid!$L$6,$E39*Q39,IFERROR($E39*Q39/SUM($J39:$AB39)*(Eksplikatsioon!V41)/SUMPRODUCT($J39:$AB39,Eksplikatsioon!$O41:$AG41),"")),"")</f>
        <v/>
      </c>
      <c r="AK39" s="29" t="str">
        <f>IFERROR(IF($G39=Tabelid!$L$6,$E39*R39,IFERROR($E39*R39/SUM($J39:$AB39)*(Eksplikatsioon!W41)/SUMPRODUCT($J39:$AB39,Eksplikatsioon!$O41:$AG41),"")),"")</f>
        <v/>
      </c>
      <c r="AL39" s="29" t="str">
        <f>IFERROR(IF($G39=Tabelid!$L$6,$E39*S39,IFERROR($E39*S39/SUM($J39:$AB39)*(Eksplikatsioon!X41)/SUMPRODUCT($J39:$AB39,Eksplikatsioon!$O41:$AG41),"")),"")</f>
        <v/>
      </c>
      <c r="AM39" s="29" t="str">
        <f>IFERROR(IF($G39=Tabelid!$L$6,$E39*T39,IFERROR($E39*T39/SUM($J39:$AB39)*(Eksplikatsioon!Y41)/SUMPRODUCT($J39:$AB39,Eksplikatsioon!$O41:$AG41),"")),"")</f>
        <v/>
      </c>
      <c r="AN39" s="29" t="str">
        <f>IFERROR(IF($G39=Tabelid!$L$6,$E39*U39,IFERROR($E39*U39/SUM($J39:$AB39)*(Eksplikatsioon!Z41)/SUMPRODUCT($J39:$AB39,Eksplikatsioon!$O41:$AG41),"")),"")</f>
        <v/>
      </c>
      <c r="AO39" s="29" t="str">
        <f>IFERROR(IF($G39=Tabelid!$L$6,$E39*V39,IFERROR($E39*V39/SUM($J39:$AB39)*(Eksplikatsioon!AA41)/SUMPRODUCT($J39:$AB39,Eksplikatsioon!$O41:$AG41),"")),"")</f>
        <v/>
      </c>
      <c r="AP39" s="29" t="str">
        <f>IFERROR(IF($G39=Tabelid!$L$6,$E39*W39,IFERROR($E39*W39/SUM($J39:$AB39)*(Eksplikatsioon!AB41)/SUMPRODUCT($J39:$AB39,Eksplikatsioon!$O41:$AG41),"")),"")</f>
        <v/>
      </c>
      <c r="AQ39" s="29" t="str">
        <f>IFERROR(IF($G39=Tabelid!$L$6,$E39*X39,IFERROR($E39*X39/SUM($J39:$AB39)*(Eksplikatsioon!AC41)/SUMPRODUCT($J39:$AB39,Eksplikatsioon!$O41:$AG41),"")),"")</f>
        <v/>
      </c>
      <c r="AR39" s="29" t="str">
        <f>IFERROR(IF($G39=Tabelid!$L$6,$E39*Y39,IFERROR($E39*Y39/SUM($J39:$AB39)*(Eksplikatsioon!AD41)/SUMPRODUCT($J39:$AB39,Eksplikatsioon!$O41:$AG41),"")),"")</f>
        <v/>
      </c>
      <c r="AS39" s="29" t="str">
        <f>IFERROR(IF($G39=Tabelid!$L$6,$E39*Z39,IFERROR($E39*Z39/SUM($J39:$AB39)*(Eksplikatsioon!AE41)/SUMPRODUCT($J39:$AB39,Eksplikatsioon!$O41:$AG41),"")),"")</f>
        <v/>
      </c>
      <c r="AT39" s="29" t="str">
        <f>IFERROR(IF($G39=Tabelid!$L$6,$E39*AA39,IFERROR($E39*AA39/SUM($J39:$AB39)*(Eksplikatsioon!AF41)/SUMPRODUCT($J39:$AB39,Eksplikatsioon!$O41:$AG41),"")),"")</f>
        <v/>
      </c>
      <c r="AU39" s="29" t="str">
        <f>IFERROR(IF($G39=Tabelid!$L$6,$E39*AB39,IFERROR($E39*AB39/SUM($J39:$AB39)*(Eksplikatsioon!AG41)/SUMPRODUCT($J39:$AB39,Eksplikatsioon!$O41:$AG41),"")),"")</f>
        <v/>
      </c>
      <c r="AW39" s="37" t="str">
        <f t="shared" si="4"/>
        <v/>
      </c>
      <c r="AX39" s="37" t="str">
        <f t="shared" si="5"/>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6"/>
        <v/>
      </c>
      <c r="BD39" s="45" t="str">
        <f t="shared" ca="1" si="7"/>
        <v/>
      </c>
      <c r="BF39" s="36"/>
      <c r="BG39" s="36"/>
    </row>
    <row r="40" spans="1:59" x14ac:dyDescent="0.25">
      <c r="A40" s="23" t="str">
        <f>IF(Eksplikatsioon!A42=0,"",Eksplikatsioon!A42)</f>
        <v>01</v>
      </c>
      <c r="B40" s="56" t="str">
        <f>IF(Eksplikatsioon!B42=0,"",Eksplikatsioon!B42)</f>
        <v>134</v>
      </c>
      <c r="C40" s="23" t="str">
        <f>IF(Eksplikatsioon!C42=0,"",Eksplikatsioon!C42)</f>
        <v>ÜÜRITAV PIND</v>
      </c>
      <c r="D40" s="23" t="str">
        <f>IF(Eksplikatsioon!D42=0,"",Eksplikatsioon!D42)</f>
        <v>Riietusruum</v>
      </c>
      <c r="E40" s="54">
        <f>IF(Eksplikatsioon!F42=0,"",Eksplikatsioon!F42)</f>
        <v>7.9</v>
      </c>
      <c r="F40" s="23" t="str">
        <f>IF(Eksplikatsioon!H42=0,"",Eksplikatsioon!H42)</f>
        <v/>
      </c>
      <c r="G40" s="23" t="str">
        <f>IF(Eksplikatsioon!J42=0,"",Eksplikatsioon!J42)</f>
        <v>Ainukasutuses pind</v>
      </c>
      <c r="H40" s="23" t="str">
        <f>IF(Eksplikatsioon!K42=0,"",Eksplikatsioon!K42)</f>
        <v>Rahandusministeerium</v>
      </c>
      <c r="I40" s="23" t="str">
        <f>IF(Eksplikatsioon!L42=0,"",Eksplikatsioon!L42)</f>
        <v>SUUR3_24</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4"/>
        <v/>
      </c>
      <c r="AX40" s="37" t="str">
        <f t="shared" si="5"/>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6"/>
        <v/>
      </c>
      <c r="BD40" s="45" t="str">
        <f t="shared" ca="1" si="7"/>
        <v/>
      </c>
      <c r="BF40" s="36"/>
      <c r="BG40" s="36"/>
    </row>
    <row r="41" spans="1:59" x14ac:dyDescent="0.25">
      <c r="A41" s="23" t="str">
        <f>IF(Eksplikatsioon!A43=0,"",Eksplikatsioon!A43)</f>
        <v>01</v>
      </c>
      <c r="B41" s="56" t="str">
        <f>IF(Eksplikatsioon!B43=0,"",Eksplikatsioon!B43)</f>
        <v>135</v>
      </c>
      <c r="C41" s="23" t="str">
        <f>IF(Eksplikatsioon!C43=0,"",Eksplikatsioon!C43)</f>
        <v>ÜÜRITAV PIND</v>
      </c>
      <c r="D41" s="23" t="str">
        <f>IF(Eksplikatsioon!D43=0,"",Eksplikatsioon!D43)</f>
        <v>Pesuruum</v>
      </c>
      <c r="E41" s="54">
        <f>IF(Eksplikatsioon!F43=0,"",Eksplikatsioon!F43)</f>
        <v>2.4</v>
      </c>
      <c r="F41" s="23" t="str">
        <f>IF(Eksplikatsioon!H43=0,"",Eksplikatsioon!H43)</f>
        <v/>
      </c>
      <c r="G41" s="23" t="str">
        <f>IF(Eksplikatsioon!J43=0,"",Eksplikatsioon!J43)</f>
        <v>Ainukasutuses pind</v>
      </c>
      <c r="H41" s="23" t="str">
        <f>IF(Eksplikatsioon!K43=0,"",Eksplikatsioon!K43)</f>
        <v>Rahandusministeerium</v>
      </c>
      <c r="I41" s="23" t="str">
        <f>IF(Eksplikatsioon!L43=0,"",Eksplikatsioon!L43)</f>
        <v>SUUR3_24</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4"/>
        <v/>
      </c>
      <c r="AX41" s="37" t="str">
        <f t="shared" si="5"/>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6"/>
        <v/>
      </c>
      <c r="BD41" s="45" t="str">
        <f t="shared" ca="1" si="7"/>
        <v/>
      </c>
      <c r="BF41" s="36"/>
      <c r="BG41" s="36"/>
    </row>
    <row r="42" spans="1:59" x14ac:dyDescent="0.25">
      <c r="A42" s="23" t="str">
        <f>IF(Eksplikatsioon!A44=0,"",Eksplikatsioon!A44)</f>
        <v>01</v>
      </c>
      <c r="B42" s="56" t="str">
        <f>IF(Eksplikatsioon!B44=0,"",Eksplikatsioon!B44)</f>
        <v>136</v>
      </c>
      <c r="C42" s="23" t="str">
        <f>IF(Eksplikatsioon!C44=0,"",Eksplikatsioon!C44)</f>
        <v>ÜÜRITAV PIND</v>
      </c>
      <c r="D42" s="23" t="str">
        <f>IF(Eksplikatsioon!D44=0,"",Eksplikatsioon!D44)</f>
        <v>Hoiuruum/Ladu</v>
      </c>
      <c r="E42" s="54">
        <f>IF(Eksplikatsioon!F44=0,"",Eksplikatsioon!F44)</f>
        <v>8.6999999999999993</v>
      </c>
      <c r="F42" s="23" t="str">
        <f>IF(Eksplikatsioon!H44=0,"",Eksplikatsioon!H44)</f>
        <v/>
      </c>
      <c r="G42" s="23" t="str">
        <f>IF(Eksplikatsioon!J44=0,"",Eksplikatsioon!J44)</f>
        <v>Ainukasutuses pind</v>
      </c>
      <c r="H42" s="23" t="str">
        <f>IF(Eksplikatsioon!K44=0,"",Eksplikatsioon!K44)</f>
        <v>Rahandusministeerium</v>
      </c>
      <c r="I42" s="23" t="str">
        <f>IF(Eksplikatsioon!L44=0,"",Eksplikatsioon!L44)</f>
        <v>SUUR3_24</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4"/>
        <v/>
      </c>
      <c r="AX42" s="37" t="str">
        <f t="shared" si="5"/>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6"/>
        <v/>
      </c>
      <c r="BD42" s="45" t="str">
        <f t="shared" ca="1" si="7"/>
        <v/>
      </c>
      <c r="BF42" s="36"/>
      <c r="BG42" s="36"/>
    </row>
    <row r="43" spans="1:59" x14ac:dyDescent="0.25">
      <c r="A43" s="23" t="str">
        <f>IF(Eksplikatsioon!A45=0,"",Eksplikatsioon!A45)</f>
        <v>01</v>
      </c>
      <c r="B43" s="56" t="str">
        <f>IF(Eksplikatsioon!B45=0,"",Eksplikatsioon!B45)</f>
        <v>137</v>
      </c>
      <c r="C43" s="23" t="str">
        <f>IF(Eksplikatsioon!C45=0,"",Eksplikatsioon!C45)</f>
        <v>TEHNOPIND</v>
      </c>
      <c r="D43" s="23" t="str">
        <f>IF(Eksplikatsioon!D45=0,"",Eksplikatsioon!D45)</f>
        <v>Sideruum/Nõrkvool</v>
      </c>
      <c r="E43" s="54">
        <f>IF(Eksplikatsioon!F45=0,"",Eksplikatsioon!F45)</f>
        <v>1.9</v>
      </c>
      <c r="F43" s="23" t="str">
        <f>IF(Eksplikatsioon!H45=0,"",Eksplikatsioon!H45)</f>
        <v/>
      </c>
      <c r="G43" s="23" t="str">
        <f>IF(Eksplikatsioon!J45=0,"",Eksplikatsioon!J45)</f>
        <v/>
      </c>
      <c r="H43" s="23" t="str">
        <f>IF(Eksplikatsioon!K45=0,"",Eksplikatsioon!K45)</f>
        <v/>
      </c>
      <c r="I43" s="23" t="str">
        <f>IF(Eksplikatsioon!L45=0,"",Eksplikatsioon!L45)</f>
        <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4"/>
        <v/>
      </c>
      <c r="AX43" s="37" t="str">
        <f t="shared" si="5"/>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6"/>
        <v/>
      </c>
      <c r="BD43" s="45" t="str">
        <f t="shared" ca="1" si="7"/>
        <v/>
      </c>
      <c r="BF43" s="36"/>
      <c r="BG43" s="36"/>
    </row>
    <row r="44" spans="1:59" x14ac:dyDescent="0.25">
      <c r="A44" s="23" t="str">
        <f>IF(Eksplikatsioon!A46=0,"",Eksplikatsioon!A46)</f>
        <v>01</v>
      </c>
      <c r="B44" s="56" t="str">
        <f>IF(Eksplikatsioon!B46=0,"",Eksplikatsioon!B46)</f>
        <v>138</v>
      </c>
      <c r="C44" s="23" t="str">
        <f>IF(Eksplikatsioon!C46=0,"",Eksplikatsioon!C46)</f>
        <v>ÜÜRITAV PIND</v>
      </c>
      <c r="D44" s="23" t="str">
        <f>IF(Eksplikatsioon!D46=0,"",Eksplikatsioon!D46)</f>
        <v>Eriotstarbeline ruum</v>
      </c>
      <c r="E44" s="54">
        <f>IF(Eksplikatsioon!F46=0,"",Eksplikatsioon!F46)</f>
        <v>6.3</v>
      </c>
      <c r="F44" s="23" t="str">
        <f>IF(Eksplikatsioon!H46=0,"",Eksplikatsioon!H46)</f>
        <v/>
      </c>
      <c r="G44" s="23" t="str">
        <f>IF(Eksplikatsioon!J46=0,"",Eksplikatsioon!J46)</f>
        <v>Ainukasutuses pind</v>
      </c>
      <c r="H44" s="23" t="str">
        <f>IF(Eksplikatsioon!K46=0,"",Eksplikatsioon!K46)</f>
        <v>Rahandusministeerium</v>
      </c>
      <c r="I44" s="23" t="str">
        <f>IF(Eksplikatsioon!L46=0,"",Eksplikatsioon!L46)</f>
        <v>SUUR3_24</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4"/>
        <v/>
      </c>
      <c r="AX44" s="37" t="str">
        <f t="shared" si="5"/>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6"/>
        <v/>
      </c>
      <c r="BD44" s="45" t="str">
        <f t="shared" ca="1" si="7"/>
        <v/>
      </c>
      <c r="BF44" s="36"/>
      <c r="BG44" s="36"/>
    </row>
    <row r="45" spans="1:59" x14ac:dyDescent="0.25">
      <c r="A45" s="23" t="str">
        <f>IF(Eksplikatsioon!A47=0,"",Eksplikatsioon!A47)</f>
        <v>01</v>
      </c>
      <c r="B45" s="56" t="str">
        <f>IF(Eksplikatsioon!B47=0,"",Eksplikatsioon!B47)</f>
        <v>139</v>
      </c>
      <c r="C45" s="23" t="str">
        <f>IF(Eksplikatsioon!C47=0,"",Eksplikatsioon!C47)</f>
        <v>ÜÜRITAV PIND</v>
      </c>
      <c r="D45" s="23" t="str">
        <f>IF(Eksplikatsioon!D47=0,"",Eksplikatsioon!D47)</f>
        <v>Kabinet/Büroo</v>
      </c>
      <c r="E45" s="54">
        <f>IF(Eksplikatsioon!F47=0,"",Eksplikatsioon!F47)</f>
        <v>6.8</v>
      </c>
      <c r="F45" s="23" t="str">
        <f>IF(Eksplikatsioon!H47=0,"",Eksplikatsioon!H47)</f>
        <v/>
      </c>
      <c r="G45" s="23" t="str">
        <f>IF(Eksplikatsioon!J47=0,"",Eksplikatsioon!J47)</f>
        <v>Ainukasutuses pind</v>
      </c>
      <c r="H45" s="23" t="str">
        <f>IF(Eksplikatsioon!K47=0,"",Eksplikatsioon!K47)</f>
        <v>Rahandusministeerium</v>
      </c>
      <c r="I45" s="23" t="str">
        <f>IF(Eksplikatsioon!L47=0,"",Eksplikatsioon!L47)</f>
        <v>SUUR3_24</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4"/>
        <v/>
      </c>
      <c r="AX45" s="37" t="str">
        <f t="shared" si="5"/>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6"/>
        <v/>
      </c>
      <c r="BD45" s="45" t="str">
        <f t="shared" ca="1" si="7"/>
        <v/>
      </c>
      <c r="BF45" s="36"/>
      <c r="BG45" s="36"/>
    </row>
    <row r="46" spans="1:59" x14ac:dyDescent="0.25">
      <c r="A46" s="23" t="str">
        <f>IF(Eksplikatsioon!A48=0,"",Eksplikatsioon!A48)</f>
        <v>01</v>
      </c>
      <c r="B46" s="56" t="str">
        <f>IF(Eksplikatsioon!B48=0,"",Eksplikatsioon!B48)</f>
        <v>140</v>
      </c>
      <c r="C46" s="23" t="str">
        <f>IF(Eksplikatsioon!C48=0,"",Eksplikatsioon!C48)</f>
        <v>ÜÜRITAV PIND</v>
      </c>
      <c r="D46" s="23" t="str">
        <f>IF(Eksplikatsioon!D48=0,"",Eksplikatsioon!D48)</f>
        <v>Kabinet/Büroo</v>
      </c>
      <c r="E46" s="54">
        <f>IF(Eksplikatsioon!F48=0,"",Eksplikatsioon!F48)</f>
        <v>6.9</v>
      </c>
      <c r="F46" s="23" t="str">
        <f>IF(Eksplikatsioon!H48=0,"",Eksplikatsioon!H48)</f>
        <v/>
      </c>
      <c r="G46" s="23" t="str">
        <f>IF(Eksplikatsioon!J48=0,"",Eksplikatsioon!J48)</f>
        <v>Ainukasutuses pind</v>
      </c>
      <c r="H46" s="23" t="str">
        <f>IF(Eksplikatsioon!K48=0,"",Eksplikatsioon!K48)</f>
        <v>Rahandusministeerium</v>
      </c>
      <c r="I46" s="23" t="str">
        <f>IF(Eksplikatsioon!L48=0,"",Eksplikatsioon!L48)</f>
        <v>SUUR3_24</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4"/>
        <v/>
      </c>
      <c r="AX46" s="37" t="str">
        <f t="shared" si="5"/>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6"/>
        <v/>
      </c>
      <c r="BD46" s="45" t="str">
        <f t="shared" ca="1" si="7"/>
        <v/>
      </c>
      <c r="BF46" s="36"/>
      <c r="BG46" s="36"/>
    </row>
    <row r="47" spans="1:59" x14ac:dyDescent="0.25">
      <c r="A47" s="23" t="str">
        <f>IF(Eksplikatsioon!A49=0,"",Eksplikatsioon!A49)</f>
        <v>01</v>
      </c>
      <c r="B47" s="56" t="str">
        <f>IF(Eksplikatsioon!B49=0,"",Eksplikatsioon!B49)</f>
        <v>141</v>
      </c>
      <c r="C47" s="23" t="str">
        <f>IF(Eksplikatsioon!C49=0,"",Eksplikatsioon!C49)</f>
        <v>ÜÜRITAV PIND</v>
      </c>
      <c r="D47" s="23" t="str">
        <f>IF(Eksplikatsioon!D49=0,"",Eksplikatsioon!D49)</f>
        <v>Hoiuruum/Ladu</v>
      </c>
      <c r="E47" s="54">
        <f>IF(Eksplikatsioon!F49=0,"",Eksplikatsioon!F49)</f>
        <v>11.7</v>
      </c>
      <c r="F47" s="23" t="str">
        <f>IF(Eksplikatsioon!H49=0,"",Eksplikatsioon!H49)</f>
        <v/>
      </c>
      <c r="G47" s="23" t="str">
        <f>IF(Eksplikatsioon!J49=0,"",Eksplikatsioon!J49)</f>
        <v>Ainukasutuses pind</v>
      </c>
      <c r="H47" s="23" t="str">
        <f>IF(Eksplikatsioon!K49=0,"",Eksplikatsioon!K49)</f>
        <v>Rahandusministeerium</v>
      </c>
      <c r="I47" s="23" t="str">
        <f>IF(Eksplikatsioon!L49=0,"",Eksplikatsioon!L49)</f>
        <v>SUUR3_24</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4"/>
        <v/>
      </c>
      <c r="AX47" s="37" t="str">
        <f t="shared" si="5"/>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6"/>
        <v/>
      </c>
      <c r="BD47" s="45" t="str">
        <f t="shared" ca="1" si="7"/>
        <v/>
      </c>
      <c r="BF47" s="36"/>
      <c r="BG47" s="36"/>
    </row>
    <row r="48" spans="1:59" x14ac:dyDescent="0.25">
      <c r="A48" s="23" t="str">
        <f>IF(Eksplikatsioon!A50=0,"",Eksplikatsioon!A50)</f>
        <v>01</v>
      </c>
      <c r="B48" s="56" t="str">
        <f>IF(Eksplikatsioon!B50=0,"",Eksplikatsioon!B50)</f>
        <v>142</v>
      </c>
      <c r="C48" s="23" t="str">
        <f>IF(Eksplikatsioon!C50=0,"",Eksplikatsioon!C50)</f>
        <v>ÜÜRITAV PIND</v>
      </c>
      <c r="D48" s="23" t="str">
        <f>IF(Eksplikatsioon!D50=0,"",Eksplikatsioon!D50)</f>
        <v>Hoiuruum/Ladu</v>
      </c>
      <c r="E48" s="54">
        <f>IF(Eksplikatsioon!F50=0,"",Eksplikatsioon!F50)</f>
        <v>11.3</v>
      </c>
      <c r="F48" s="23" t="str">
        <f>IF(Eksplikatsioon!H50=0,"",Eksplikatsioon!H50)</f>
        <v/>
      </c>
      <c r="G48" s="23" t="str">
        <f>IF(Eksplikatsioon!J50=0,"",Eksplikatsioon!J50)</f>
        <v>Ainukasutuses pind</v>
      </c>
      <c r="H48" s="23" t="str">
        <f>IF(Eksplikatsioon!K50=0,"",Eksplikatsioon!K50)</f>
        <v>Rahandusministeerium</v>
      </c>
      <c r="I48" s="23" t="str">
        <f>IF(Eksplikatsioon!L50=0,"",Eksplikatsioon!L50)</f>
        <v>SUUR3_24</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4"/>
        <v/>
      </c>
      <c r="AX48" s="37" t="str">
        <f t="shared" si="5"/>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6"/>
        <v/>
      </c>
      <c r="BD48" s="45" t="str">
        <f t="shared" ca="1" si="7"/>
        <v/>
      </c>
      <c r="BF48" s="36"/>
      <c r="BG48" s="36"/>
    </row>
    <row r="49" spans="1:59" x14ac:dyDescent="0.25">
      <c r="A49" s="23" t="str">
        <f>IF(Eksplikatsioon!A51=0,"",Eksplikatsioon!A51)</f>
        <v>01</v>
      </c>
      <c r="B49" s="56" t="str">
        <f>IF(Eksplikatsioon!B51=0,"",Eksplikatsioon!B51)</f>
        <v>143</v>
      </c>
      <c r="C49" s="23" t="str">
        <f>IF(Eksplikatsioon!C51=0,"",Eksplikatsioon!C51)</f>
        <v>ÜÜRITAV PIND</v>
      </c>
      <c r="D49" s="23" t="str">
        <f>IF(Eksplikatsioon!D51=0,"",Eksplikatsioon!D51)</f>
        <v>Abiruum</v>
      </c>
      <c r="E49" s="54">
        <f>IF(Eksplikatsioon!F51=0,"",Eksplikatsioon!F51)</f>
        <v>1.1000000000000001</v>
      </c>
      <c r="F49" s="23" t="str">
        <f>IF(Eksplikatsioon!H51=0,"",Eksplikatsioon!H51)</f>
        <v/>
      </c>
      <c r="G49" s="23" t="str">
        <f>IF(Eksplikatsioon!J51=0,"",Eksplikatsioon!J51)</f>
        <v>Ainukasutuses pind</v>
      </c>
      <c r="H49" s="23" t="str">
        <f>IF(Eksplikatsioon!K51=0,"",Eksplikatsioon!K51)</f>
        <v>Rahandusministeerium</v>
      </c>
      <c r="I49" s="23" t="str">
        <f>IF(Eksplikatsioon!L51=0,"",Eksplikatsioon!L51)</f>
        <v>SUUR3_24</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x14ac:dyDescent="0.25">
      <c r="A50" s="23" t="str">
        <f>IF(Eksplikatsioon!A52=0,"",Eksplikatsioon!A52)</f>
        <v>01</v>
      </c>
      <c r="B50" s="56" t="str">
        <f>IF(Eksplikatsioon!B52=0,"",Eksplikatsioon!B52)</f>
        <v>144</v>
      </c>
      <c r="C50" s="23" t="str">
        <f>IF(Eksplikatsioon!C52=0,"",Eksplikatsioon!C52)</f>
        <v>ÜÜRITAV PIND</v>
      </c>
      <c r="D50" s="23" t="str">
        <f>IF(Eksplikatsioon!D52=0,"",Eksplikatsioon!D52)</f>
        <v>Abiruum</v>
      </c>
      <c r="E50" s="54">
        <f>IF(Eksplikatsioon!F52=0,"",Eksplikatsioon!F52)</f>
        <v>2.9</v>
      </c>
      <c r="F50" s="23" t="str">
        <f>IF(Eksplikatsioon!H52=0,"",Eksplikatsioon!H52)</f>
        <v/>
      </c>
      <c r="G50" s="23" t="str">
        <f>IF(Eksplikatsioon!J52=0,"",Eksplikatsioon!J52)</f>
        <v>Ainukasutuses pind</v>
      </c>
      <c r="H50" s="23" t="str">
        <f>IF(Eksplikatsioon!K52=0,"",Eksplikatsioon!K52)</f>
        <v>Rahandusministeerium</v>
      </c>
      <c r="I50" s="23" t="str">
        <f>IF(Eksplikatsioon!L52=0,"",Eksplikatsioon!L52)</f>
        <v>SUUR3_24</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x14ac:dyDescent="0.25">
      <c r="A51" s="23" t="str">
        <f>IF(Eksplikatsioon!A53=0,"",Eksplikatsioon!A53)</f>
        <v>01</v>
      </c>
      <c r="B51" s="56" t="str">
        <f>IF(Eksplikatsioon!B53=0,"",Eksplikatsioon!B53)</f>
        <v>145</v>
      </c>
      <c r="C51" s="23" t="str">
        <f>IF(Eksplikatsioon!C53=0,"",Eksplikatsioon!C53)</f>
        <v>ÜÜRITAV PIND</v>
      </c>
      <c r="D51" s="23" t="str">
        <f>IF(Eksplikatsioon!D53=0,"",Eksplikatsioon!D53)</f>
        <v>Jäätmed</v>
      </c>
      <c r="E51" s="54">
        <f>IF(Eksplikatsioon!F53=0,"",Eksplikatsioon!F53)</f>
        <v>8.8000000000000007</v>
      </c>
      <c r="F51" s="23" t="str">
        <f>IF(Eksplikatsioon!H53=0,"",Eksplikatsioon!H53)</f>
        <v/>
      </c>
      <c r="G51" s="23" t="str">
        <f>IF(Eksplikatsioon!J53=0,"",Eksplikatsioon!J53)</f>
        <v>Ainukasutuses pind</v>
      </c>
      <c r="H51" s="23" t="str">
        <f>IF(Eksplikatsioon!K53=0,"",Eksplikatsioon!K53)</f>
        <v>Rahandusministeerium</v>
      </c>
      <c r="I51" s="23" t="str">
        <f>IF(Eksplikatsioon!L53=0,"",Eksplikatsioon!L53)</f>
        <v>SUUR3_24</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25">
      <c r="A52" s="23" t="str">
        <f>IF(Eksplikatsioon!A54=0,"",Eksplikatsioon!A54)</f>
        <v>02</v>
      </c>
      <c r="B52" s="56" t="str">
        <f>IF(Eksplikatsioon!B54=0,"",Eksplikatsioon!B54)</f>
        <v>201</v>
      </c>
      <c r="C52" s="23" t="str">
        <f>IF(Eksplikatsioon!C54=0,"",Eksplikatsioon!C54)</f>
        <v>VERTIKAALSETE ÜHENDUSTEEDE PIND</v>
      </c>
      <c r="D52" s="23" t="str">
        <f>IF(Eksplikatsioon!D54=0,"",Eksplikatsioon!D54)</f>
        <v>Trepp/Trepikoda</v>
      </c>
      <c r="E52" s="54">
        <f>IF(Eksplikatsioon!F54=0,"",Eksplikatsioon!F54)</f>
        <v>18.2</v>
      </c>
      <c r="F52" s="23" t="str">
        <f>IF(Eksplikatsioon!H54=0,"",Eksplikatsioon!H54)</f>
        <v/>
      </c>
      <c r="G52" s="23" t="str">
        <f>IF(Eksplikatsioon!J54=0,"",Eksplikatsioon!J54)</f>
        <v/>
      </c>
      <c r="H52" s="23" t="str">
        <f>IF(Eksplikatsioon!K54=0,"",Eksplikatsioon!K54)</f>
        <v/>
      </c>
      <c r="I52" s="23" t="str">
        <f>IF(Eksplikatsioon!L54=0,"",Eksplikatsioon!L54)</f>
        <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25">
      <c r="A53" s="23" t="str">
        <f>IF(Eksplikatsioon!A55=0,"",Eksplikatsioon!A55)</f>
        <v>02</v>
      </c>
      <c r="B53" s="56" t="str">
        <f>IF(Eksplikatsioon!B55=0,"",Eksplikatsioon!B55)</f>
        <v>202</v>
      </c>
      <c r="C53" s="23" t="str">
        <f>IF(Eksplikatsioon!C55=0,"",Eksplikatsioon!C55)</f>
        <v>ÜÜRITAV PIND</v>
      </c>
      <c r="D53" s="23" t="str">
        <f>IF(Eksplikatsioon!D55=0,"",Eksplikatsioon!D55)</f>
        <v>Koridor</v>
      </c>
      <c r="E53" s="54">
        <f>IF(Eksplikatsioon!F55=0,"",Eksplikatsioon!F55)</f>
        <v>10.5</v>
      </c>
      <c r="F53" s="23" t="str">
        <f>IF(Eksplikatsioon!H55=0,"",Eksplikatsioon!H55)</f>
        <v/>
      </c>
      <c r="G53" s="23" t="str">
        <f>IF(Eksplikatsioon!J55=0,"",Eksplikatsioon!J55)</f>
        <v>Ainukasutuses pind</v>
      </c>
      <c r="H53" s="23" t="str">
        <f>IF(Eksplikatsioon!K55=0,"",Eksplikatsioon!K55)</f>
        <v>Rahandusministeerium</v>
      </c>
      <c r="I53" s="23" t="str">
        <f>IF(Eksplikatsioon!L55=0,"",Eksplikatsioon!L55)</f>
        <v>SUUR3_24</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25">
      <c r="A54" s="23" t="str">
        <f>IF(Eksplikatsioon!A56=0,"",Eksplikatsioon!A56)</f>
        <v>02</v>
      </c>
      <c r="B54" s="56" t="str">
        <f>IF(Eksplikatsioon!B56=0,"",Eksplikatsioon!B56)</f>
        <v>203</v>
      </c>
      <c r="C54" s="23" t="str">
        <f>IF(Eksplikatsioon!C56=0,"",Eksplikatsioon!C56)</f>
        <v>VERTIKAALSETE ÜHENDUSTEEDE PIND</v>
      </c>
      <c r="D54" s="23" t="str">
        <f>IF(Eksplikatsioon!D56=0,"",Eksplikatsioon!D56)</f>
        <v>Lift</v>
      </c>
      <c r="E54" s="54">
        <f>IF(Eksplikatsioon!F56=0,"",Eksplikatsioon!F56)</f>
        <v>4.0999999999999996</v>
      </c>
      <c r="F54" s="23" t="str">
        <f>IF(Eksplikatsioon!H56=0,"",Eksplikatsioon!H56)</f>
        <v/>
      </c>
      <c r="G54" s="23" t="str">
        <f>IF(Eksplikatsioon!J56=0,"",Eksplikatsioon!J56)</f>
        <v/>
      </c>
      <c r="H54" s="23" t="str">
        <f>IF(Eksplikatsioon!K56=0,"",Eksplikatsioon!K56)</f>
        <v/>
      </c>
      <c r="I54" s="23" t="str">
        <f>IF(Eksplikatsioon!L56=0,"",Eksplikatsioon!L56)</f>
        <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x14ac:dyDescent="0.25">
      <c r="A55" s="23" t="str">
        <f>IF(Eksplikatsioon!A57=0,"",Eksplikatsioon!A57)</f>
        <v>02</v>
      </c>
      <c r="B55" s="56" t="str">
        <f>IF(Eksplikatsioon!B57=0,"",Eksplikatsioon!B57)</f>
        <v>204</v>
      </c>
      <c r="C55" s="23" t="str">
        <f>IF(Eksplikatsioon!C57=0,"",Eksplikatsioon!C57)</f>
        <v>ÜÜRITAV PIND</v>
      </c>
      <c r="D55" s="23" t="str">
        <f>IF(Eksplikatsioon!D57=0,"",Eksplikatsioon!D57)</f>
        <v>Kabinet/Büroo</v>
      </c>
      <c r="E55" s="54">
        <f>IF(Eksplikatsioon!F57=0,"",Eksplikatsioon!F57)</f>
        <v>20.399999999999999</v>
      </c>
      <c r="F55" s="23" t="str">
        <f>IF(Eksplikatsioon!H57=0,"",Eksplikatsioon!H57)</f>
        <v/>
      </c>
      <c r="G55" s="23" t="str">
        <f>IF(Eksplikatsioon!J57=0,"",Eksplikatsioon!J57)</f>
        <v>Ainukasutuses pind</v>
      </c>
      <c r="H55" s="23" t="str">
        <f>IF(Eksplikatsioon!K57=0,"",Eksplikatsioon!K57)</f>
        <v>Rahandusministeerium</v>
      </c>
      <c r="I55" s="23" t="str">
        <f>IF(Eksplikatsioon!L57=0,"",Eksplikatsioon!L57)</f>
        <v>SUUR3_24</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25">
      <c r="A56" s="23" t="str">
        <f>IF(Eksplikatsioon!A58=0,"",Eksplikatsioon!A58)</f>
        <v>02</v>
      </c>
      <c r="B56" s="56" t="str">
        <f>IF(Eksplikatsioon!B58=0,"",Eksplikatsioon!B58)</f>
        <v>205</v>
      </c>
      <c r="C56" s="23" t="str">
        <f>IF(Eksplikatsioon!C58=0,"",Eksplikatsioon!C58)</f>
        <v>ÜÜRITAV PIND</v>
      </c>
      <c r="D56" s="23" t="str">
        <f>IF(Eksplikatsioon!D58=0,"",Eksplikatsioon!D58)</f>
        <v>Koridor</v>
      </c>
      <c r="E56" s="54">
        <f>IF(Eksplikatsioon!F58=0,"",Eksplikatsioon!F58)</f>
        <v>40.700000000000003</v>
      </c>
      <c r="F56" s="23" t="str">
        <f>IF(Eksplikatsioon!H58=0,"",Eksplikatsioon!H58)</f>
        <v/>
      </c>
      <c r="G56" s="23" t="str">
        <f>IF(Eksplikatsioon!J58=0,"",Eksplikatsioon!J58)</f>
        <v>Ainukasutuses pind</v>
      </c>
      <c r="H56" s="23" t="str">
        <f>IF(Eksplikatsioon!K58=0,"",Eksplikatsioon!K58)</f>
        <v>Rahandusministeerium</v>
      </c>
      <c r="I56" s="23" t="str">
        <f>IF(Eksplikatsioon!L58=0,"",Eksplikatsioon!L58)</f>
        <v>SUUR3_24</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25">
      <c r="A57" s="23" t="str">
        <f>IF(Eksplikatsioon!A59=0,"",Eksplikatsioon!A59)</f>
        <v>02</v>
      </c>
      <c r="B57" s="56" t="str">
        <f>IF(Eksplikatsioon!B59=0,"",Eksplikatsioon!B59)</f>
        <v>205a</v>
      </c>
      <c r="C57" s="23" t="str">
        <f>IF(Eksplikatsioon!C59=0,"",Eksplikatsioon!C59)</f>
        <v>ÜÜRITAV PIND</v>
      </c>
      <c r="D57" s="23" t="str">
        <f>IF(Eksplikatsioon!D59=0,"",Eksplikatsioon!D59)</f>
        <v>Garderoob</v>
      </c>
      <c r="E57" s="54">
        <f>IF(Eksplikatsioon!F59=0,"",Eksplikatsioon!F59)</f>
        <v>2.9</v>
      </c>
      <c r="F57" s="23" t="str">
        <f>IF(Eksplikatsioon!H59=0,"",Eksplikatsioon!H59)</f>
        <v/>
      </c>
      <c r="G57" s="23" t="str">
        <f>IF(Eksplikatsioon!J59=0,"",Eksplikatsioon!J59)</f>
        <v>Ainukasutuses pind</v>
      </c>
      <c r="H57" s="23" t="str">
        <f>IF(Eksplikatsioon!K59=0,"",Eksplikatsioon!K59)</f>
        <v>Rahandusministeerium</v>
      </c>
      <c r="I57" s="23" t="str">
        <f>IF(Eksplikatsioon!L59=0,"",Eksplikatsioon!L59)</f>
        <v>SUUR3_24</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25">
      <c r="A58" s="23" t="str">
        <f>IF(Eksplikatsioon!A60=0,"",Eksplikatsioon!A60)</f>
        <v>02</v>
      </c>
      <c r="B58" s="56" t="str">
        <f>IF(Eksplikatsioon!B60=0,"",Eksplikatsioon!B60)</f>
        <v>205b</v>
      </c>
      <c r="C58" s="23" t="str">
        <f>IF(Eksplikatsioon!C60=0,"",Eksplikatsioon!C60)</f>
        <v>ÜÜRITAV PIND</v>
      </c>
      <c r="D58" s="23" t="str">
        <f>IF(Eksplikatsioon!D60=0,"",Eksplikatsioon!D60)</f>
        <v>Abiruum</v>
      </c>
      <c r="E58" s="54">
        <f>IF(Eksplikatsioon!F60=0,"",Eksplikatsioon!F60)</f>
        <v>2.2999999999999998</v>
      </c>
      <c r="F58" s="23" t="str">
        <f>IF(Eksplikatsioon!H60=0,"",Eksplikatsioon!H60)</f>
        <v/>
      </c>
      <c r="G58" s="23" t="str">
        <f>IF(Eksplikatsioon!J60=0,"",Eksplikatsioon!J60)</f>
        <v>Ainukasutuses pind</v>
      </c>
      <c r="H58" s="23" t="str">
        <f>IF(Eksplikatsioon!K60=0,"",Eksplikatsioon!K60)</f>
        <v>Rahandusministeerium</v>
      </c>
      <c r="I58" s="23" t="str">
        <f>IF(Eksplikatsioon!L60=0,"",Eksplikatsioon!L60)</f>
        <v>SUUR3_24</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25">
      <c r="A59" s="23" t="str">
        <f>IF(Eksplikatsioon!A61=0,"",Eksplikatsioon!A61)</f>
        <v>02</v>
      </c>
      <c r="B59" s="56" t="str">
        <f>IF(Eksplikatsioon!B61=0,"",Eksplikatsioon!B61)</f>
        <v>206</v>
      </c>
      <c r="C59" s="23" t="str">
        <f>IF(Eksplikatsioon!C61=0,"",Eksplikatsioon!C61)</f>
        <v>ÜÜRITAV PIND</v>
      </c>
      <c r="D59" s="23" t="str">
        <f>IF(Eksplikatsioon!D61=0,"",Eksplikatsioon!D61)</f>
        <v>Kabinet/Büroo</v>
      </c>
      <c r="E59" s="54">
        <f>IF(Eksplikatsioon!F61=0,"",Eksplikatsioon!F61)</f>
        <v>34.1</v>
      </c>
      <c r="F59" s="23" t="str">
        <f>IF(Eksplikatsioon!H61=0,"",Eksplikatsioon!H61)</f>
        <v/>
      </c>
      <c r="G59" s="23" t="str">
        <f>IF(Eksplikatsioon!J61=0,"",Eksplikatsioon!J61)</f>
        <v>Ainukasutuses pind</v>
      </c>
      <c r="H59" s="23" t="str">
        <f>IF(Eksplikatsioon!K61=0,"",Eksplikatsioon!K61)</f>
        <v>Rahandusministeerium</v>
      </c>
      <c r="I59" s="23" t="str">
        <f>IF(Eksplikatsioon!L61=0,"",Eksplikatsioon!L61)</f>
        <v>SUUR3_24</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25">
      <c r="A60" s="23" t="str">
        <f>IF(Eksplikatsioon!A62=0,"",Eksplikatsioon!A62)</f>
        <v>02</v>
      </c>
      <c r="B60" s="56" t="str">
        <f>IF(Eksplikatsioon!B62=0,"",Eksplikatsioon!B62)</f>
        <v>208</v>
      </c>
      <c r="C60" s="23" t="str">
        <f>IF(Eksplikatsioon!C62=0,"",Eksplikatsioon!C62)</f>
        <v>ÜÜRITAV PIND</v>
      </c>
      <c r="D60" s="23" t="str">
        <f>IF(Eksplikatsioon!D62=0,"",Eksplikatsioon!D62)</f>
        <v>Kabinet/Büroo</v>
      </c>
      <c r="E60" s="54">
        <f>IF(Eksplikatsioon!F62=0,"",Eksplikatsioon!F62)</f>
        <v>31.3</v>
      </c>
      <c r="F60" s="23" t="str">
        <f>IF(Eksplikatsioon!H62=0,"",Eksplikatsioon!H62)</f>
        <v/>
      </c>
      <c r="G60" s="23" t="str">
        <f>IF(Eksplikatsioon!J62=0,"",Eksplikatsioon!J62)</f>
        <v>Ainukasutuses pind</v>
      </c>
      <c r="H60" s="23" t="str">
        <f>IF(Eksplikatsioon!K62=0,"",Eksplikatsioon!K62)</f>
        <v>Rahandusministeerium</v>
      </c>
      <c r="I60" s="23" t="str">
        <f>IF(Eksplikatsioon!L62=0,"",Eksplikatsioon!L62)</f>
        <v>SUUR3_24</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25">
      <c r="A61" s="23" t="str">
        <f>IF(Eksplikatsioon!A63=0,"",Eksplikatsioon!A63)</f>
        <v>02</v>
      </c>
      <c r="B61" s="56" t="str">
        <f>IF(Eksplikatsioon!B63=0,"",Eksplikatsioon!B63)</f>
        <v>209</v>
      </c>
      <c r="C61" s="23" t="str">
        <f>IF(Eksplikatsioon!C63=0,"",Eksplikatsioon!C63)</f>
        <v>ÜÜRITAV PIND</v>
      </c>
      <c r="D61" s="23" t="str">
        <f>IF(Eksplikatsioon!D63=0,"",Eksplikatsioon!D63)</f>
        <v>Kabinet/Büroo</v>
      </c>
      <c r="E61" s="54">
        <f>IF(Eksplikatsioon!F63=0,"",Eksplikatsioon!F63)</f>
        <v>17</v>
      </c>
      <c r="F61" s="23" t="str">
        <f>IF(Eksplikatsioon!H63=0,"",Eksplikatsioon!H63)</f>
        <v/>
      </c>
      <c r="G61" s="23" t="str">
        <f>IF(Eksplikatsioon!J63=0,"",Eksplikatsioon!J63)</f>
        <v>Ainukasutuses pind</v>
      </c>
      <c r="H61" s="23" t="str">
        <f>IF(Eksplikatsioon!K63=0,"",Eksplikatsioon!K63)</f>
        <v>Rahandusministeerium</v>
      </c>
      <c r="I61" s="23" t="str">
        <f>IF(Eksplikatsioon!L63=0,"",Eksplikatsioon!L63)</f>
        <v>SUUR3_24</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25">
      <c r="A62" s="23" t="str">
        <f>IF(Eksplikatsioon!A64=0,"",Eksplikatsioon!A64)</f>
        <v>02</v>
      </c>
      <c r="B62" s="56" t="str">
        <f>IF(Eksplikatsioon!B64=0,"",Eksplikatsioon!B64)</f>
        <v>210</v>
      </c>
      <c r="C62" s="23" t="str">
        <f>IF(Eksplikatsioon!C64=0,"",Eksplikatsioon!C64)</f>
        <v>ÜÜRITAV PIND</v>
      </c>
      <c r="D62" s="23" t="str">
        <f>IF(Eksplikatsioon!D64=0,"",Eksplikatsioon!D64)</f>
        <v>Kabinet/Büroo</v>
      </c>
      <c r="E62" s="54">
        <f>IF(Eksplikatsioon!F64=0,"",Eksplikatsioon!F64)</f>
        <v>29.2</v>
      </c>
      <c r="F62" s="23" t="str">
        <f>IF(Eksplikatsioon!H64=0,"",Eksplikatsioon!H64)</f>
        <v/>
      </c>
      <c r="G62" s="23" t="str">
        <f>IF(Eksplikatsioon!J64=0,"",Eksplikatsioon!J64)</f>
        <v>Ainukasutuses pind</v>
      </c>
      <c r="H62" s="23" t="str">
        <f>IF(Eksplikatsioon!K64=0,"",Eksplikatsioon!K64)</f>
        <v>Rahandusministeerium</v>
      </c>
      <c r="I62" s="23" t="str">
        <f>IF(Eksplikatsioon!L64=0,"",Eksplikatsioon!L64)</f>
        <v>SUUR3_24</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25">
      <c r="A63" s="23" t="str">
        <f>IF(Eksplikatsioon!A65=0,"",Eksplikatsioon!A65)</f>
        <v>02</v>
      </c>
      <c r="B63" s="56" t="str">
        <f>IF(Eksplikatsioon!B65=0,"",Eksplikatsioon!B65)</f>
        <v>211</v>
      </c>
      <c r="C63" s="23" t="str">
        <f>IF(Eksplikatsioon!C65=0,"",Eksplikatsioon!C65)</f>
        <v>ÜÜRITAV PIND</v>
      </c>
      <c r="D63" s="23" t="str">
        <f>IF(Eksplikatsioon!D65=0,"",Eksplikatsioon!D65)</f>
        <v>Puhkeruum</v>
      </c>
      <c r="E63" s="54">
        <f>IF(Eksplikatsioon!F65=0,"",Eksplikatsioon!F65)</f>
        <v>7.2</v>
      </c>
      <c r="F63" s="23" t="str">
        <f>IF(Eksplikatsioon!H65=0,"",Eksplikatsioon!H65)</f>
        <v/>
      </c>
      <c r="G63" s="23" t="str">
        <f>IF(Eksplikatsioon!J65=0,"",Eksplikatsioon!J65)</f>
        <v>Ainukasutuses pind</v>
      </c>
      <c r="H63" s="23" t="str">
        <f>IF(Eksplikatsioon!K65=0,"",Eksplikatsioon!K65)</f>
        <v>Rahandusministeerium</v>
      </c>
      <c r="I63" s="23" t="str">
        <f>IF(Eksplikatsioon!L65=0,"",Eksplikatsioon!L65)</f>
        <v>SUUR3_24</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25">
      <c r="A64" s="23" t="str">
        <f>IF(Eksplikatsioon!A66=0,"",Eksplikatsioon!A66)</f>
        <v>02</v>
      </c>
      <c r="B64" s="56" t="str">
        <f>IF(Eksplikatsioon!B66=0,"",Eksplikatsioon!B66)</f>
        <v>212</v>
      </c>
      <c r="C64" s="23" t="str">
        <f>IF(Eksplikatsioon!C66=0,"",Eksplikatsioon!C66)</f>
        <v>ÜÜRITAV PIND</v>
      </c>
      <c r="D64" s="23" t="str">
        <f>IF(Eksplikatsioon!D66=0,"",Eksplikatsioon!D66)</f>
        <v>Kabinet/Büroo</v>
      </c>
      <c r="E64" s="54">
        <f>IF(Eksplikatsioon!F66=0,"",Eksplikatsioon!F66)</f>
        <v>29.1</v>
      </c>
      <c r="F64" s="23" t="str">
        <f>IF(Eksplikatsioon!H66=0,"",Eksplikatsioon!H66)</f>
        <v/>
      </c>
      <c r="G64" s="23" t="str">
        <f>IF(Eksplikatsioon!J66=0,"",Eksplikatsioon!J66)</f>
        <v>Ainukasutuses pind</v>
      </c>
      <c r="H64" s="23" t="str">
        <f>IF(Eksplikatsioon!K66=0,"",Eksplikatsioon!K66)</f>
        <v>Rahandusministeerium</v>
      </c>
      <c r="I64" s="23" t="str">
        <f>IF(Eksplikatsioon!L66=0,"",Eksplikatsioon!L66)</f>
        <v>SUUR3_24</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25">
      <c r="A65" s="23" t="str">
        <f>IF(Eksplikatsioon!A67=0,"",Eksplikatsioon!A67)</f>
        <v>02</v>
      </c>
      <c r="B65" s="56" t="str">
        <f>IF(Eksplikatsioon!B67=0,"",Eksplikatsioon!B67)</f>
        <v>214</v>
      </c>
      <c r="C65" s="23" t="str">
        <f>IF(Eksplikatsioon!C67=0,"",Eksplikatsioon!C67)</f>
        <v>ÜÜRITAV PIND</v>
      </c>
      <c r="D65" s="23" t="str">
        <f>IF(Eksplikatsioon!D67=0,"",Eksplikatsioon!D67)</f>
        <v>Puhkeruum</v>
      </c>
      <c r="E65" s="54">
        <f>IF(Eksplikatsioon!F67=0,"",Eksplikatsioon!F67)</f>
        <v>19.8</v>
      </c>
      <c r="F65" s="23" t="str">
        <f>IF(Eksplikatsioon!H67=0,"",Eksplikatsioon!H67)</f>
        <v/>
      </c>
      <c r="G65" s="23" t="str">
        <f>IF(Eksplikatsioon!J67=0,"",Eksplikatsioon!J67)</f>
        <v>Ainukasutuses pind</v>
      </c>
      <c r="H65" s="23" t="str">
        <f>IF(Eksplikatsioon!K67=0,"",Eksplikatsioon!K67)</f>
        <v>Rahandusministeerium</v>
      </c>
      <c r="I65" s="23" t="str">
        <f>IF(Eksplikatsioon!L67=0,"",Eksplikatsioon!L67)</f>
        <v>SUUR3_24</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25">
      <c r="A66" s="23" t="str">
        <f>IF(Eksplikatsioon!A68=0,"",Eksplikatsioon!A68)</f>
        <v>02</v>
      </c>
      <c r="B66" s="56" t="str">
        <f>IF(Eksplikatsioon!B68=0,"",Eksplikatsioon!B68)</f>
        <v>215</v>
      </c>
      <c r="C66" s="23" t="str">
        <f>IF(Eksplikatsioon!C68=0,"",Eksplikatsioon!C68)</f>
        <v>ÜÜRITAV PIND</v>
      </c>
      <c r="D66" s="23" t="str">
        <f>IF(Eksplikatsioon!D68=0,"",Eksplikatsioon!D68)</f>
        <v>Dokumendihoidla</v>
      </c>
      <c r="E66" s="54">
        <f>IF(Eksplikatsioon!F68=0,"",Eksplikatsioon!F68)</f>
        <v>25.9</v>
      </c>
      <c r="F66" s="23" t="str">
        <f>IF(Eksplikatsioon!H68=0,"",Eksplikatsioon!H68)</f>
        <v/>
      </c>
      <c r="G66" s="23" t="str">
        <f>IF(Eksplikatsioon!J68=0,"",Eksplikatsioon!J68)</f>
        <v>Ainukasutuses pind</v>
      </c>
      <c r="H66" s="23" t="str">
        <f>IF(Eksplikatsioon!K68=0,"",Eksplikatsioon!K68)</f>
        <v>Rahandusministeerium</v>
      </c>
      <c r="I66" s="23" t="str">
        <f>IF(Eksplikatsioon!L68=0,"",Eksplikatsioon!L68)</f>
        <v>SUUR3_24</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25">
      <c r="A67" s="23" t="str">
        <f>IF(Eksplikatsioon!A69=0,"",Eksplikatsioon!A69)</f>
        <v>02</v>
      </c>
      <c r="B67" s="56" t="str">
        <f>IF(Eksplikatsioon!B69=0,"",Eksplikatsioon!B69)</f>
        <v>216</v>
      </c>
      <c r="C67" s="23" t="str">
        <f>IF(Eksplikatsioon!C69=0,"",Eksplikatsioon!C69)</f>
        <v>ÜÜRITAV PIND</v>
      </c>
      <c r="D67" s="23" t="str">
        <f>IF(Eksplikatsioon!D69=0,"",Eksplikatsioon!D69)</f>
        <v>Kabinet/Büroo</v>
      </c>
      <c r="E67" s="54">
        <f>IF(Eksplikatsioon!F69=0,"",Eksplikatsioon!F69)</f>
        <v>30.1</v>
      </c>
      <c r="F67" s="23" t="str">
        <f>IF(Eksplikatsioon!H69=0,"",Eksplikatsioon!H69)</f>
        <v/>
      </c>
      <c r="G67" s="23" t="str">
        <f>IF(Eksplikatsioon!J69=0,"",Eksplikatsioon!J69)</f>
        <v>Ainukasutuses pind</v>
      </c>
      <c r="H67" s="23" t="str">
        <f>IF(Eksplikatsioon!K69=0,"",Eksplikatsioon!K69)</f>
        <v>Rahandusministeerium</v>
      </c>
      <c r="I67" s="23" t="str">
        <f>IF(Eksplikatsioon!L69=0,"",Eksplikatsioon!L69)</f>
        <v>SUUR3_24</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25">
      <c r="A68" s="23" t="str">
        <f>IF(Eksplikatsioon!A70=0,"",Eksplikatsioon!A70)</f>
        <v>02</v>
      </c>
      <c r="B68" s="56" t="str">
        <f>IF(Eksplikatsioon!B70=0,"",Eksplikatsioon!B70)</f>
        <v>217</v>
      </c>
      <c r="C68" s="23" t="str">
        <f>IF(Eksplikatsioon!C70=0,"",Eksplikatsioon!C70)</f>
        <v>ÜÜRITAV PIND</v>
      </c>
      <c r="D68" s="23" t="str">
        <f>IF(Eksplikatsioon!D70=0,"",Eksplikatsioon!D70)</f>
        <v>Kabinet/Büroo</v>
      </c>
      <c r="E68" s="54">
        <f>IF(Eksplikatsioon!F70=0,"",Eksplikatsioon!F70)</f>
        <v>10.199999999999999</v>
      </c>
      <c r="F68" s="23" t="str">
        <f>IF(Eksplikatsioon!H70=0,"",Eksplikatsioon!H70)</f>
        <v/>
      </c>
      <c r="G68" s="23" t="str">
        <f>IF(Eksplikatsioon!J70=0,"",Eksplikatsioon!J70)</f>
        <v>Ainukasutuses pind</v>
      </c>
      <c r="H68" s="23" t="str">
        <f>IF(Eksplikatsioon!K70=0,"",Eksplikatsioon!K70)</f>
        <v>Rahandusministeerium</v>
      </c>
      <c r="I68" s="23" t="str">
        <f>IF(Eksplikatsioon!L70=0,"",Eksplikatsioon!L70)</f>
        <v>SUUR3_24</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25">
      <c r="A69" s="23" t="str">
        <f>IF(Eksplikatsioon!A71=0,"",Eksplikatsioon!A71)</f>
        <v>02</v>
      </c>
      <c r="B69" s="56" t="str">
        <f>IF(Eksplikatsioon!B71=0,"",Eksplikatsioon!B71)</f>
        <v>218</v>
      </c>
      <c r="C69" s="23" t="str">
        <f>IF(Eksplikatsioon!C71=0,"",Eksplikatsioon!C71)</f>
        <v>ÜÜRITAV PIND</v>
      </c>
      <c r="D69" s="23" t="str">
        <f>IF(Eksplikatsioon!D71=0,"",Eksplikatsioon!D71)</f>
        <v>Koridor</v>
      </c>
      <c r="E69" s="54">
        <f>IF(Eksplikatsioon!F71=0,"",Eksplikatsioon!F71)</f>
        <v>4.7</v>
      </c>
      <c r="F69" s="23" t="str">
        <f>IF(Eksplikatsioon!H71=0,"",Eksplikatsioon!H71)</f>
        <v/>
      </c>
      <c r="G69" s="23" t="str">
        <f>IF(Eksplikatsioon!J71=0,"",Eksplikatsioon!J71)</f>
        <v>Ainukasutuses pind</v>
      </c>
      <c r="H69" s="23" t="str">
        <f>IF(Eksplikatsioon!K71=0,"",Eksplikatsioon!K71)</f>
        <v>Rahandusministeerium</v>
      </c>
      <c r="I69" s="23" t="str">
        <f>IF(Eksplikatsioon!L71=0,"",Eksplikatsioon!L71)</f>
        <v>SUUR3_24</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25">
      <c r="A70" s="23" t="str">
        <f>IF(Eksplikatsioon!A72=0,"",Eksplikatsioon!A72)</f>
        <v>02</v>
      </c>
      <c r="B70" s="56" t="str">
        <f>IF(Eksplikatsioon!B72=0,"",Eksplikatsioon!B72)</f>
        <v>218a</v>
      </c>
      <c r="C70" s="23" t="str">
        <f>IF(Eksplikatsioon!C72=0,"",Eksplikatsioon!C72)</f>
        <v>ÜÜRITAV PIND</v>
      </c>
      <c r="D70" s="23" t="str">
        <f>IF(Eksplikatsioon!D72=0,"",Eksplikatsioon!D72)</f>
        <v>Eesruum</v>
      </c>
      <c r="E70" s="54">
        <f>IF(Eksplikatsioon!F72=0,"",Eksplikatsioon!F72)</f>
        <v>4.0999999999999996</v>
      </c>
      <c r="F70" s="23" t="str">
        <f>IF(Eksplikatsioon!H72=0,"",Eksplikatsioon!H72)</f>
        <v/>
      </c>
      <c r="G70" s="23" t="str">
        <f>IF(Eksplikatsioon!J72=0,"",Eksplikatsioon!J72)</f>
        <v>Ainukasutuses pind</v>
      </c>
      <c r="H70" s="23" t="str">
        <f>IF(Eksplikatsioon!K72=0,"",Eksplikatsioon!K72)</f>
        <v>Rahandusministeerium</v>
      </c>
      <c r="I70" s="23" t="str">
        <f>IF(Eksplikatsioon!L72=0,"",Eksplikatsioon!L72)</f>
        <v>SUUR3_24</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25">
      <c r="A71" s="23" t="str">
        <f>IF(Eksplikatsioon!A73=0,"",Eksplikatsioon!A73)</f>
        <v>02</v>
      </c>
      <c r="B71" s="56" t="str">
        <f>IF(Eksplikatsioon!B73=0,"",Eksplikatsioon!B73)</f>
        <v>219</v>
      </c>
      <c r="C71" s="23" t="str">
        <f>IF(Eksplikatsioon!C73=0,"",Eksplikatsioon!C73)</f>
        <v>ÜÜRITAV PIND</v>
      </c>
      <c r="D71" s="23" t="str">
        <f>IF(Eksplikatsioon!D73=0,"",Eksplikatsioon!D73)</f>
        <v>WC</v>
      </c>
      <c r="E71" s="54">
        <f>IF(Eksplikatsioon!F73=0,"",Eksplikatsioon!F73)</f>
        <v>2.1</v>
      </c>
      <c r="F71" s="23" t="str">
        <f>IF(Eksplikatsioon!H73=0,"",Eksplikatsioon!H73)</f>
        <v/>
      </c>
      <c r="G71" s="23" t="str">
        <f>IF(Eksplikatsioon!J73=0,"",Eksplikatsioon!J73)</f>
        <v>Ainukasutuses pind</v>
      </c>
      <c r="H71" s="23" t="str">
        <f>IF(Eksplikatsioon!K73=0,"",Eksplikatsioon!K73)</f>
        <v>Rahandusministeerium</v>
      </c>
      <c r="I71" s="23" t="str">
        <f>IF(Eksplikatsioon!L73=0,"",Eksplikatsioon!L73)</f>
        <v>SUUR3_24</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25">
      <c r="A72" s="23" t="str">
        <f>IF(Eksplikatsioon!A74=0,"",Eksplikatsioon!A74)</f>
        <v>02</v>
      </c>
      <c r="B72" s="56" t="str">
        <f>IF(Eksplikatsioon!B74=0,"",Eksplikatsioon!B74)</f>
        <v>220</v>
      </c>
      <c r="C72" s="23" t="str">
        <f>IF(Eksplikatsioon!C74=0,"",Eksplikatsioon!C74)</f>
        <v>ÜÜRITAV PIND</v>
      </c>
      <c r="D72" s="23" t="str">
        <f>IF(Eksplikatsioon!D74=0,"",Eksplikatsioon!D74)</f>
        <v>WC</v>
      </c>
      <c r="E72" s="54">
        <f>IF(Eksplikatsioon!F74=0,"",Eksplikatsioon!F74)</f>
        <v>2.1</v>
      </c>
      <c r="F72" s="23" t="str">
        <f>IF(Eksplikatsioon!H74=0,"",Eksplikatsioon!H74)</f>
        <v/>
      </c>
      <c r="G72" s="23" t="str">
        <f>IF(Eksplikatsioon!J74=0,"",Eksplikatsioon!J74)</f>
        <v>Ainukasutuses pind</v>
      </c>
      <c r="H72" s="23" t="str">
        <f>IF(Eksplikatsioon!K74=0,"",Eksplikatsioon!K74)</f>
        <v>Rahandusministeerium</v>
      </c>
      <c r="I72" s="23" t="str">
        <f>IF(Eksplikatsioon!L74=0,"",Eksplikatsioon!L74)</f>
        <v>SUUR3_24</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25">
      <c r="A73" s="23" t="str">
        <f>IF(Eksplikatsioon!A75=0,"",Eksplikatsioon!A75)</f>
        <v>02</v>
      </c>
      <c r="B73" s="56" t="str">
        <f>IF(Eksplikatsioon!B75=0,"",Eksplikatsioon!B75)</f>
        <v>222</v>
      </c>
      <c r="C73" s="23" t="str">
        <f>IF(Eksplikatsioon!C75=0,"",Eksplikatsioon!C75)</f>
        <v>VERTIKAALSETE ÜHENDUSTEEDE PIND</v>
      </c>
      <c r="D73" s="23" t="str">
        <f>IF(Eksplikatsioon!D75=0,"",Eksplikatsioon!D75)</f>
        <v>Trepp/Trepikoda</v>
      </c>
      <c r="E73" s="54">
        <f>IF(Eksplikatsioon!F75=0,"",Eksplikatsioon!F75)</f>
        <v>17.399999999999999</v>
      </c>
      <c r="F73" s="23" t="str">
        <f>IF(Eksplikatsioon!H75=0,"",Eksplikatsioon!H75)</f>
        <v/>
      </c>
      <c r="G73" s="23" t="str">
        <f>IF(Eksplikatsioon!J75=0,"",Eksplikatsioon!J75)</f>
        <v/>
      </c>
      <c r="H73" s="23" t="str">
        <f>IF(Eksplikatsioon!K75=0,"",Eksplikatsioon!K75)</f>
        <v/>
      </c>
      <c r="I73" s="23" t="str">
        <f>IF(Eksplikatsioon!L75=0,"",Eksplikatsioon!L75)</f>
        <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row>
    <row r="74" spans="1:47" x14ac:dyDescent="0.25">
      <c r="A74" s="23" t="str">
        <f>IF(Eksplikatsioon!A76=0,"",Eksplikatsioon!A76)</f>
        <v>02</v>
      </c>
      <c r="B74" s="56" t="str">
        <f>IF(Eksplikatsioon!B76=0,"",Eksplikatsioon!B76)</f>
        <v>223</v>
      </c>
      <c r="C74" s="23" t="str">
        <f>IF(Eksplikatsioon!C76=0,"",Eksplikatsioon!C76)</f>
        <v>ÜÜRITAV PIND</v>
      </c>
      <c r="D74" s="23" t="str">
        <f>IF(Eksplikatsioon!D76=0,"",Eksplikatsioon!D76)</f>
        <v>Koridor</v>
      </c>
      <c r="E74" s="54">
        <f>IF(Eksplikatsioon!F76=0,"",Eksplikatsioon!F76)</f>
        <v>10.4</v>
      </c>
      <c r="F74" s="23" t="str">
        <f>IF(Eksplikatsioon!H76=0,"",Eksplikatsioon!H76)</f>
        <v/>
      </c>
      <c r="G74" s="23" t="str">
        <f>IF(Eksplikatsioon!J76=0,"",Eksplikatsioon!J76)</f>
        <v>Ainukasutuses pind</v>
      </c>
      <c r="H74" s="23" t="str">
        <f>IF(Eksplikatsioon!K76=0,"",Eksplikatsioon!K76)</f>
        <v>Rahandusministeerium</v>
      </c>
      <c r="I74" s="23" t="str">
        <f>IF(Eksplikatsioon!L76=0,"",Eksplikatsioon!L76)</f>
        <v>SUUR3_24</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25">
      <c r="A75" s="23" t="str">
        <f>IF(Eksplikatsioon!A77=0,"",Eksplikatsioon!A77)</f>
        <v>02</v>
      </c>
      <c r="B75" s="56" t="str">
        <f>IF(Eksplikatsioon!B77=0,"",Eksplikatsioon!B77)</f>
        <v>224</v>
      </c>
      <c r="C75" s="23" t="str">
        <f>IF(Eksplikatsioon!C77=0,"",Eksplikatsioon!C77)</f>
        <v>ÜÜRITAV PIND</v>
      </c>
      <c r="D75" s="23" t="str">
        <f>IF(Eksplikatsioon!D77=0,"",Eksplikatsioon!D77)</f>
        <v>Eesruum</v>
      </c>
      <c r="E75" s="54">
        <f>IF(Eksplikatsioon!F77=0,"",Eksplikatsioon!F77)</f>
        <v>7</v>
      </c>
      <c r="F75" s="23" t="str">
        <f>IF(Eksplikatsioon!H77=0,"",Eksplikatsioon!H77)</f>
        <v/>
      </c>
      <c r="G75" s="23" t="str">
        <f>IF(Eksplikatsioon!J77=0,"",Eksplikatsioon!J77)</f>
        <v>Ainukasutuses pind</v>
      </c>
      <c r="H75" s="23" t="str">
        <f>IF(Eksplikatsioon!K77=0,"",Eksplikatsioon!K77)</f>
        <v>Rahandusministeerium</v>
      </c>
      <c r="I75" s="23" t="str">
        <f>IF(Eksplikatsioon!L77=0,"",Eksplikatsioon!L77)</f>
        <v>SUUR3_24</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25">
      <c r="A76" s="23" t="str">
        <f>IF(Eksplikatsioon!A78=0,"",Eksplikatsioon!A78)</f>
        <v>02</v>
      </c>
      <c r="B76" s="56" t="str">
        <f>IF(Eksplikatsioon!B78=0,"",Eksplikatsioon!B78)</f>
        <v>225</v>
      </c>
      <c r="C76" s="23" t="str">
        <f>IF(Eksplikatsioon!C78=0,"",Eksplikatsioon!C78)</f>
        <v>ÜÜRITAV PIND</v>
      </c>
      <c r="D76" s="23" t="str">
        <f>IF(Eksplikatsioon!D78=0,"",Eksplikatsioon!D78)</f>
        <v>Eriotstarbeline ruum</v>
      </c>
      <c r="E76" s="54">
        <f>IF(Eksplikatsioon!F78=0,"",Eksplikatsioon!F78)</f>
        <v>9.5</v>
      </c>
      <c r="F76" s="23" t="str">
        <f>IF(Eksplikatsioon!H78=0,"",Eksplikatsioon!H78)</f>
        <v/>
      </c>
      <c r="G76" s="23" t="str">
        <f>IF(Eksplikatsioon!J78=0,"",Eksplikatsioon!J78)</f>
        <v>Ainukasutuses pind</v>
      </c>
      <c r="H76" s="23" t="str">
        <f>IF(Eksplikatsioon!K78=0,"",Eksplikatsioon!K78)</f>
        <v>Rahandusministeerium</v>
      </c>
      <c r="I76" s="23" t="str">
        <f>IF(Eksplikatsioon!L78=0,"",Eksplikatsioon!L78)</f>
        <v>SUUR3_24</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25">
      <c r="A77" s="23" t="str">
        <f>IF(Eksplikatsioon!A79=0,"",Eksplikatsioon!A79)</f>
        <v>02</v>
      </c>
      <c r="B77" s="56" t="str">
        <f>IF(Eksplikatsioon!B79=0,"",Eksplikatsioon!B79)</f>
        <v>226</v>
      </c>
      <c r="C77" s="23" t="str">
        <f>IF(Eksplikatsioon!C79=0,"",Eksplikatsioon!C79)</f>
        <v>ÜÜRITAV PIND</v>
      </c>
      <c r="D77" s="23" t="str">
        <f>IF(Eksplikatsioon!D79=0,"",Eksplikatsioon!D79)</f>
        <v>Koridor</v>
      </c>
      <c r="E77" s="54">
        <f>IF(Eksplikatsioon!F79=0,"",Eksplikatsioon!F79)</f>
        <v>11</v>
      </c>
      <c r="F77" s="23" t="str">
        <f>IF(Eksplikatsioon!H79=0,"",Eksplikatsioon!H79)</f>
        <v/>
      </c>
      <c r="G77" s="23" t="str">
        <f>IF(Eksplikatsioon!J79=0,"",Eksplikatsioon!J79)</f>
        <v>Ainukasutuses pind</v>
      </c>
      <c r="H77" s="23" t="str">
        <f>IF(Eksplikatsioon!K79=0,"",Eksplikatsioon!K79)</f>
        <v>Rahandusministeerium</v>
      </c>
      <c r="I77" s="23" t="str">
        <f>IF(Eksplikatsioon!L79=0,"",Eksplikatsioon!L79)</f>
        <v>SUUR3_24</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25">
      <c r="A78" s="23" t="str">
        <f>IF(Eksplikatsioon!A80=0,"",Eksplikatsioon!A80)</f>
        <v>02</v>
      </c>
      <c r="B78" s="56" t="str">
        <f>IF(Eksplikatsioon!B80=0,"",Eksplikatsioon!B80)</f>
        <v>226a</v>
      </c>
      <c r="C78" s="23" t="str">
        <f>IF(Eksplikatsioon!C80=0,"",Eksplikatsioon!C80)</f>
        <v>VERTIKAALSETE ÜHENDUSTEEDE PIND</v>
      </c>
      <c r="D78" s="23" t="str">
        <f>IF(Eksplikatsioon!D80=0,"",Eksplikatsioon!D80)</f>
        <v>Lift</v>
      </c>
      <c r="E78" s="54">
        <f>IF(Eksplikatsioon!F80=0,"",Eksplikatsioon!F80)</f>
        <v>4.5</v>
      </c>
      <c r="F78" s="23" t="str">
        <f>IF(Eksplikatsioon!H80=0,"",Eksplikatsioon!H80)</f>
        <v/>
      </c>
      <c r="G78" s="23" t="str">
        <f>IF(Eksplikatsioon!J80=0,"",Eksplikatsioon!J80)</f>
        <v/>
      </c>
      <c r="H78" s="23" t="str">
        <f>IF(Eksplikatsioon!K80=0,"",Eksplikatsioon!K80)</f>
        <v/>
      </c>
      <c r="I78" s="23" t="str">
        <f>IF(Eksplikatsioon!L80=0,"",Eksplikatsioon!L80)</f>
        <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25">
      <c r="A79" s="23" t="str">
        <f>IF(Eksplikatsioon!A81=0,"",Eksplikatsioon!A81)</f>
        <v>02</v>
      </c>
      <c r="B79" s="56" t="str">
        <f>IF(Eksplikatsioon!B81=0,"",Eksplikatsioon!B81)</f>
        <v>228</v>
      </c>
      <c r="C79" s="23" t="str">
        <f>IF(Eksplikatsioon!C81=0,"",Eksplikatsioon!C81)</f>
        <v>ÜÜRITAV PIND</v>
      </c>
      <c r="D79" s="23" t="str">
        <f>IF(Eksplikatsioon!D81=0,"",Eksplikatsioon!D81)</f>
        <v>Kabinet/Büroo</v>
      </c>
      <c r="E79" s="54">
        <f>IF(Eksplikatsioon!F81=0,"",Eksplikatsioon!F81)</f>
        <v>17.8</v>
      </c>
      <c r="F79" s="23" t="str">
        <f>IF(Eksplikatsioon!H81=0,"",Eksplikatsioon!H81)</f>
        <v/>
      </c>
      <c r="G79" s="23" t="str">
        <f>IF(Eksplikatsioon!J81=0,"",Eksplikatsioon!J81)</f>
        <v>Ainukasutuses pind</v>
      </c>
      <c r="H79" s="23" t="str">
        <f>IF(Eksplikatsioon!K81=0,"",Eksplikatsioon!K81)</f>
        <v>Rahandusministeerium</v>
      </c>
      <c r="I79" s="23" t="str">
        <f>IF(Eksplikatsioon!L81=0,"",Eksplikatsioon!L81)</f>
        <v>SUUR3_24</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25">
      <c r="A80" s="23" t="str">
        <f>IF(Eksplikatsioon!A82=0,"",Eksplikatsioon!A82)</f>
        <v>02</v>
      </c>
      <c r="B80" s="56" t="str">
        <f>IF(Eksplikatsioon!B82=0,"",Eksplikatsioon!B82)</f>
        <v>229</v>
      </c>
      <c r="C80" s="23" t="str">
        <f>IF(Eksplikatsioon!C82=0,"",Eksplikatsioon!C82)</f>
        <v>ÜÜRITAV PIND</v>
      </c>
      <c r="D80" s="23" t="str">
        <f>IF(Eksplikatsioon!D82=0,"",Eksplikatsioon!D82)</f>
        <v>Kabinet/Büroo</v>
      </c>
      <c r="E80" s="54">
        <f>IF(Eksplikatsioon!F82=0,"",Eksplikatsioon!F82)</f>
        <v>11.7</v>
      </c>
      <c r="F80" s="23" t="str">
        <f>IF(Eksplikatsioon!H82=0,"",Eksplikatsioon!H82)</f>
        <v/>
      </c>
      <c r="G80" s="23" t="str">
        <f>IF(Eksplikatsioon!J82=0,"",Eksplikatsioon!J82)</f>
        <v>Ainukasutuses pind</v>
      </c>
      <c r="H80" s="23" t="str">
        <f>IF(Eksplikatsioon!K82=0,"",Eksplikatsioon!K82)</f>
        <v>Rahandusministeerium</v>
      </c>
      <c r="I80" s="23" t="str">
        <f>IF(Eksplikatsioon!L82=0,"",Eksplikatsioon!L82)</f>
        <v>SUUR3_24</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x14ac:dyDescent="0.25">
      <c r="A81" s="23" t="str">
        <f>IF(Eksplikatsioon!A83=0,"",Eksplikatsioon!A83)</f>
        <v>02</v>
      </c>
      <c r="B81" s="56" t="str">
        <f>IF(Eksplikatsioon!B83=0,"",Eksplikatsioon!B83)</f>
        <v>230</v>
      </c>
      <c r="C81" s="23" t="str">
        <f>IF(Eksplikatsioon!C83=0,"",Eksplikatsioon!C83)</f>
        <v>ÜÜRITAV PIND</v>
      </c>
      <c r="D81" s="23" t="str">
        <f>IF(Eksplikatsioon!D83=0,"",Eksplikatsioon!D83)</f>
        <v>Kabinet/Büroo</v>
      </c>
      <c r="E81" s="54">
        <f>IF(Eksplikatsioon!F83=0,"",Eksplikatsioon!F83)</f>
        <v>6.8</v>
      </c>
      <c r="F81" s="23" t="str">
        <f>IF(Eksplikatsioon!H83=0,"",Eksplikatsioon!H83)</f>
        <v/>
      </c>
      <c r="G81" s="23" t="str">
        <f>IF(Eksplikatsioon!J83=0,"",Eksplikatsioon!J83)</f>
        <v>Ainukasutuses pind</v>
      </c>
      <c r="H81" s="23" t="str">
        <f>IF(Eksplikatsioon!K83=0,"",Eksplikatsioon!K83)</f>
        <v>Rahandusministeerium</v>
      </c>
      <c r="I81" s="23" t="str">
        <f>IF(Eksplikatsioon!L83=0,"",Eksplikatsioon!L83)</f>
        <v>SUUR3_24</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row>
    <row r="82" spans="1:47" x14ac:dyDescent="0.25">
      <c r="A82" s="23" t="str">
        <f>IF(Eksplikatsioon!A84=0,"",Eksplikatsioon!A84)</f>
        <v>02</v>
      </c>
      <c r="B82" s="56" t="str">
        <f>IF(Eksplikatsioon!B84=0,"",Eksplikatsioon!B84)</f>
        <v>231</v>
      </c>
      <c r="C82" s="23" t="str">
        <f>IF(Eksplikatsioon!C84=0,"",Eksplikatsioon!C84)</f>
        <v>ÜÜRITAV PIND</v>
      </c>
      <c r="D82" s="23" t="str">
        <f>IF(Eksplikatsioon!D84=0,"",Eksplikatsioon!D84)</f>
        <v>Kabinet/Büroo</v>
      </c>
      <c r="E82" s="54">
        <f>IF(Eksplikatsioon!F84=0,"",Eksplikatsioon!F84)</f>
        <v>6.9</v>
      </c>
      <c r="F82" s="23" t="str">
        <f>IF(Eksplikatsioon!H84=0,"",Eksplikatsioon!H84)</f>
        <v/>
      </c>
      <c r="G82" s="23" t="str">
        <f>IF(Eksplikatsioon!J84=0,"",Eksplikatsioon!J84)</f>
        <v>Ainukasutuses pind</v>
      </c>
      <c r="H82" s="23" t="str">
        <f>IF(Eksplikatsioon!K84=0,"",Eksplikatsioon!K84)</f>
        <v>Rahandusministeerium</v>
      </c>
      <c r="I82" s="23" t="str">
        <f>IF(Eksplikatsioon!L84=0,"",Eksplikatsioon!L84)</f>
        <v>SUUR3_24</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row>
    <row r="83" spans="1:47" x14ac:dyDescent="0.25">
      <c r="A83" s="23" t="str">
        <f>IF(Eksplikatsioon!A85=0,"",Eksplikatsioon!A85)</f>
        <v>03</v>
      </c>
      <c r="B83" s="56" t="str">
        <f>IF(Eksplikatsioon!B85=0,"",Eksplikatsioon!B85)</f>
        <v>301</v>
      </c>
      <c r="C83" s="23" t="str">
        <f>IF(Eksplikatsioon!C85=0,"",Eksplikatsioon!C85)</f>
        <v>VERTIKAALSETE ÜHENDUSTEEDE PIND</v>
      </c>
      <c r="D83" s="23" t="str">
        <f>IF(Eksplikatsioon!D85=0,"",Eksplikatsioon!D85)</f>
        <v>Trepp/Trepikoda</v>
      </c>
      <c r="E83" s="54">
        <f>IF(Eksplikatsioon!F85=0,"",Eksplikatsioon!F85)</f>
        <v>16.7</v>
      </c>
      <c r="F83" s="23" t="str">
        <f>IF(Eksplikatsioon!H85=0,"",Eksplikatsioon!H85)</f>
        <v/>
      </c>
      <c r="G83" s="23" t="str">
        <f>IF(Eksplikatsioon!J85=0,"",Eksplikatsioon!J85)</f>
        <v/>
      </c>
      <c r="H83" s="23" t="str">
        <f>IF(Eksplikatsioon!K85=0,"",Eksplikatsioon!K85)</f>
        <v/>
      </c>
      <c r="I83" s="23" t="str">
        <f>IF(Eksplikatsioon!L85=0,"",Eksplikatsioon!L85)</f>
        <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row>
    <row r="84" spans="1:47" x14ac:dyDescent="0.25">
      <c r="A84" s="23" t="str">
        <f>IF(Eksplikatsioon!A86=0,"",Eksplikatsioon!A86)</f>
        <v>03</v>
      </c>
      <c r="B84" s="56" t="str">
        <f>IF(Eksplikatsioon!B86=0,"",Eksplikatsioon!B86)</f>
        <v>302</v>
      </c>
      <c r="C84" s="23" t="str">
        <f>IF(Eksplikatsioon!C86=0,"",Eksplikatsioon!C86)</f>
        <v>ÜÜRITAV PIND</v>
      </c>
      <c r="D84" s="23" t="str">
        <f>IF(Eksplikatsioon!D86=0,"",Eksplikatsioon!D86)</f>
        <v>Koridor</v>
      </c>
      <c r="E84" s="54">
        <f>IF(Eksplikatsioon!F86=0,"",Eksplikatsioon!F86)</f>
        <v>10.3</v>
      </c>
      <c r="F84" s="23" t="str">
        <f>IF(Eksplikatsioon!H86=0,"",Eksplikatsioon!H86)</f>
        <v/>
      </c>
      <c r="G84" s="23" t="str">
        <f>IF(Eksplikatsioon!J86=0,"",Eksplikatsioon!J86)</f>
        <v>Ainukasutuses pind</v>
      </c>
      <c r="H84" s="23" t="str">
        <f>IF(Eksplikatsioon!K86=0,"",Eksplikatsioon!K86)</f>
        <v>Rahandusministeerium</v>
      </c>
      <c r="I84" s="23" t="str">
        <f>IF(Eksplikatsioon!L86=0,"",Eksplikatsioon!L86)</f>
        <v>SUUR3_24</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row>
    <row r="85" spans="1:47" x14ac:dyDescent="0.25">
      <c r="A85" s="23" t="str">
        <f>IF(Eksplikatsioon!A87=0,"",Eksplikatsioon!A87)</f>
        <v>03</v>
      </c>
      <c r="B85" s="56" t="str">
        <f>IF(Eksplikatsioon!B87=0,"",Eksplikatsioon!B87)</f>
        <v>303</v>
      </c>
      <c r="C85" s="23" t="str">
        <f>IF(Eksplikatsioon!C87=0,"",Eksplikatsioon!C87)</f>
        <v>VERTIKAALSETE ÜHENDUSTEEDE PIND</v>
      </c>
      <c r="D85" s="23" t="str">
        <f>IF(Eksplikatsioon!D87=0,"",Eksplikatsioon!D87)</f>
        <v>Lift</v>
      </c>
      <c r="E85" s="54">
        <f>IF(Eksplikatsioon!F87=0,"",Eksplikatsioon!F87)</f>
        <v>4.0999999999999996</v>
      </c>
      <c r="F85" s="23" t="str">
        <f>IF(Eksplikatsioon!H87=0,"",Eksplikatsioon!H87)</f>
        <v/>
      </c>
      <c r="G85" s="23" t="str">
        <f>IF(Eksplikatsioon!J87=0,"",Eksplikatsioon!J87)</f>
        <v/>
      </c>
      <c r="H85" s="23" t="str">
        <f>IF(Eksplikatsioon!K87=0,"",Eksplikatsioon!K87)</f>
        <v/>
      </c>
      <c r="I85" s="23" t="str">
        <f>IF(Eksplikatsioon!L87=0,"",Eksplikatsioon!L87)</f>
        <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row>
    <row r="86" spans="1:47" x14ac:dyDescent="0.25">
      <c r="A86" s="23" t="str">
        <f>IF(Eksplikatsioon!A88=0,"",Eksplikatsioon!A88)</f>
        <v>03</v>
      </c>
      <c r="B86" s="56" t="str">
        <f>IF(Eksplikatsioon!B88=0,"",Eksplikatsioon!B88)</f>
        <v>304</v>
      </c>
      <c r="C86" s="23" t="str">
        <f>IF(Eksplikatsioon!C88=0,"",Eksplikatsioon!C88)</f>
        <v>ÜÜRITAV PIND</v>
      </c>
      <c r="D86" s="23" t="str">
        <f>IF(Eksplikatsioon!D88=0,"",Eksplikatsioon!D88)</f>
        <v>Nõupidamise ruum</v>
      </c>
      <c r="E86" s="54">
        <f>IF(Eksplikatsioon!F88=0,"",Eksplikatsioon!F88)</f>
        <v>20.3</v>
      </c>
      <c r="F86" s="23" t="str">
        <f>IF(Eksplikatsioon!H88=0,"",Eksplikatsioon!H88)</f>
        <v>Võimalik broneerida kõigil asutustel</v>
      </c>
      <c r="G86" s="23" t="str">
        <f>IF(Eksplikatsioon!J88=0,"",Eksplikatsioon!J88)</f>
        <v>Ainukasutuses pind</v>
      </c>
      <c r="H86" s="23" t="str">
        <f>IF(Eksplikatsioon!K88=0,"",Eksplikatsioon!K88)</f>
        <v>Rahandusministeerium</v>
      </c>
      <c r="I86" s="23" t="str">
        <f>IF(Eksplikatsioon!L88=0,"",Eksplikatsioon!L88)</f>
        <v>SUUR3_24</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x14ac:dyDescent="0.25">
      <c r="A87" s="23" t="str">
        <f>IF(Eksplikatsioon!A89=0,"",Eksplikatsioon!A89)</f>
        <v>03</v>
      </c>
      <c r="B87" s="56" t="str">
        <f>IF(Eksplikatsioon!B89=0,"",Eksplikatsioon!B89)</f>
        <v>305</v>
      </c>
      <c r="C87" s="23" t="str">
        <f>IF(Eksplikatsioon!C89=0,"",Eksplikatsioon!C89)</f>
        <v>ÜÜRITAV PIND</v>
      </c>
      <c r="D87" s="23" t="str">
        <f>IF(Eksplikatsioon!D89=0,"",Eksplikatsioon!D89)</f>
        <v>Koridor</v>
      </c>
      <c r="E87" s="54">
        <f>IF(Eksplikatsioon!F89=0,"",Eksplikatsioon!F89)</f>
        <v>41.3</v>
      </c>
      <c r="F87" s="23" t="str">
        <f>IF(Eksplikatsioon!H89=0,"",Eksplikatsioon!H89)</f>
        <v/>
      </c>
      <c r="G87" s="23" t="str">
        <f>IF(Eksplikatsioon!J89=0,"",Eksplikatsioon!J89)</f>
        <v>Ainukasutuses pind</v>
      </c>
      <c r="H87" s="23" t="str">
        <f>IF(Eksplikatsioon!K89=0,"",Eksplikatsioon!K89)</f>
        <v>Rahandusministeerium</v>
      </c>
      <c r="I87" s="23" t="str">
        <f>IF(Eksplikatsioon!L89=0,"",Eksplikatsioon!L89)</f>
        <v>SUUR3_24</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x14ac:dyDescent="0.25">
      <c r="A88" s="23" t="str">
        <f>IF(Eksplikatsioon!A90=0,"",Eksplikatsioon!A90)</f>
        <v>03</v>
      </c>
      <c r="B88" s="56" t="str">
        <f>IF(Eksplikatsioon!B90=0,"",Eksplikatsioon!B90)</f>
        <v>305a</v>
      </c>
      <c r="C88" s="23" t="str">
        <f>IF(Eksplikatsioon!C90=0,"",Eksplikatsioon!C90)</f>
        <v>ÜÜRITAV PIND</v>
      </c>
      <c r="D88" s="23" t="str">
        <f>IF(Eksplikatsioon!D90=0,"",Eksplikatsioon!D90)</f>
        <v>Garderoob</v>
      </c>
      <c r="E88" s="54">
        <f>IF(Eksplikatsioon!F90=0,"",Eksplikatsioon!F90)</f>
        <v>2.5</v>
      </c>
      <c r="F88" s="23" t="str">
        <f>IF(Eksplikatsioon!H90=0,"",Eksplikatsioon!H90)</f>
        <v/>
      </c>
      <c r="G88" s="23" t="str">
        <f>IF(Eksplikatsioon!J90=0,"",Eksplikatsioon!J90)</f>
        <v>Ainukasutuses pind</v>
      </c>
      <c r="H88" s="23" t="str">
        <f>IF(Eksplikatsioon!K90=0,"",Eksplikatsioon!K90)</f>
        <v>Rahandusministeerium</v>
      </c>
      <c r="I88" s="23" t="str">
        <f>IF(Eksplikatsioon!L90=0,"",Eksplikatsioon!L90)</f>
        <v>SUUR3_24</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x14ac:dyDescent="0.25">
      <c r="A89" s="23" t="str">
        <f>IF(Eksplikatsioon!A91=0,"",Eksplikatsioon!A91)</f>
        <v>03</v>
      </c>
      <c r="B89" s="56" t="str">
        <f>IF(Eksplikatsioon!B91=0,"",Eksplikatsioon!B91)</f>
        <v>305b</v>
      </c>
      <c r="C89" s="23" t="str">
        <f>IF(Eksplikatsioon!C91=0,"",Eksplikatsioon!C91)</f>
        <v>ÜÜRITAV PIND</v>
      </c>
      <c r="D89" s="23" t="str">
        <f>IF(Eksplikatsioon!D91=0,"",Eksplikatsioon!D91)</f>
        <v>Abiruum</v>
      </c>
      <c r="E89" s="54">
        <f>IF(Eksplikatsioon!F91=0,"",Eksplikatsioon!F91)</f>
        <v>2.5</v>
      </c>
      <c r="F89" s="23" t="str">
        <f>IF(Eksplikatsioon!H91=0,"",Eksplikatsioon!H91)</f>
        <v/>
      </c>
      <c r="G89" s="23" t="str">
        <f>IF(Eksplikatsioon!J91=0,"",Eksplikatsioon!J91)</f>
        <v>Ainukasutuses pind</v>
      </c>
      <c r="H89" s="23" t="str">
        <f>IF(Eksplikatsioon!K91=0,"",Eksplikatsioon!K91)</f>
        <v>Rahandusministeerium</v>
      </c>
      <c r="I89" s="23" t="str">
        <f>IF(Eksplikatsioon!L91=0,"",Eksplikatsioon!L91)</f>
        <v>SUUR3_24</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x14ac:dyDescent="0.25">
      <c r="A90" s="23" t="str">
        <f>IF(Eksplikatsioon!A92=0,"",Eksplikatsioon!A92)</f>
        <v>03</v>
      </c>
      <c r="B90" s="56" t="str">
        <f>IF(Eksplikatsioon!B92=0,"",Eksplikatsioon!B92)</f>
        <v>306</v>
      </c>
      <c r="C90" s="23" t="str">
        <f>IF(Eksplikatsioon!C92=0,"",Eksplikatsioon!C92)</f>
        <v>ÜÜRITAV PIND</v>
      </c>
      <c r="D90" s="23" t="str">
        <f>IF(Eksplikatsioon!D92=0,"",Eksplikatsioon!D92)</f>
        <v>Kabinet/Büroo</v>
      </c>
      <c r="E90" s="54">
        <f>IF(Eksplikatsioon!F92=0,"",Eksplikatsioon!F92)</f>
        <v>17.8</v>
      </c>
      <c r="F90" s="23" t="str">
        <f>IF(Eksplikatsioon!H92=0,"",Eksplikatsioon!H92)</f>
        <v/>
      </c>
      <c r="G90" s="23" t="str">
        <f>IF(Eksplikatsioon!J92=0,"",Eksplikatsioon!J92)</f>
        <v>Ainukasutuses pind</v>
      </c>
      <c r="H90" s="23" t="str">
        <f>IF(Eksplikatsioon!K92=0,"",Eksplikatsioon!K92)</f>
        <v>Rahandusministeerium</v>
      </c>
      <c r="I90" s="23" t="str">
        <f>IF(Eksplikatsioon!L92=0,"",Eksplikatsioon!L92)</f>
        <v>SUUR3_24</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row>
    <row r="91" spans="1:47" x14ac:dyDescent="0.25">
      <c r="A91" s="23" t="str">
        <f>IF(Eksplikatsioon!A93=0,"",Eksplikatsioon!A93)</f>
        <v>03</v>
      </c>
      <c r="B91" s="56" t="str">
        <f>IF(Eksplikatsioon!B93=0,"",Eksplikatsioon!B93)</f>
        <v>307</v>
      </c>
      <c r="C91" s="23" t="str">
        <f>IF(Eksplikatsioon!C93=0,"",Eksplikatsioon!C93)</f>
        <v>ÜÜRITAV PIND</v>
      </c>
      <c r="D91" s="23" t="str">
        <f>IF(Eksplikatsioon!D93=0,"",Eksplikatsioon!D93)</f>
        <v>Kabinet/Büroo</v>
      </c>
      <c r="E91" s="54">
        <f>IF(Eksplikatsioon!F93=0,"",Eksplikatsioon!F93)</f>
        <v>26.3</v>
      </c>
      <c r="F91" s="23" t="str">
        <f>IF(Eksplikatsioon!H93=0,"",Eksplikatsioon!H93)</f>
        <v/>
      </c>
      <c r="G91" s="23" t="str">
        <f>IF(Eksplikatsioon!J93=0,"",Eksplikatsioon!J93)</f>
        <v>Ainukasutuses pind</v>
      </c>
      <c r="H91" s="23" t="str">
        <f>IF(Eksplikatsioon!K93=0,"",Eksplikatsioon!K93)</f>
        <v>Rahandusministeerium</v>
      </c>
      <c r="I91" s="23" t="str">
        <f>IF(Eksplikatsioon!L93=0,"",Eksplikatsioon!L93)</f>
        <v>SUUR3_24</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x14ac:dyDescent="0.25">
      <c r="A92" s="23" t="str">
        <f>IF(Eksplikatsioon!A94=0,"",Eksplikatsioon!A94)</f>
        <v>03</v>
      </c>
      <c r="B92" s="56" t="str">
        <f>IF(Eksplikatsioon!B94=0,"",Eksplikatsioon!B94)</f>
        <v>308</v>
      </c>
      <c r="C92" s="23" t="str">
        <f>IF(Eksplikatsioon!C94=0,"",Eksplikatsioon!C94)</f>
        <v>ÜÜRITAV PIND</v>
      </c>
      <c r="D92" s="23" t="str">
        <f>IF(Eksplikatsioon!D94=0,"",Eksplikatsioon!D94)</f>
        <v>Abiruum</v>
      </c>
      <c r="E92" s="54">
        <f>IF(Eksplikatsioon!F94=0,"",Eksplikatsioon!F94)</f>
        <v>3</v>
      </c>
      <c r="F92" s="23" t="str">
        <f>IF(Eksplikatsioon!H94=0,"",Eksplikatsioon!H94)</f>
        <v/>
      </c>
      <c r="G92" s="23" t="str">
        <f>IF(Eksplikatsioon!J94=0,"",Eksplikatsioon!J94)</f>
        <v>Ainukasutuses pind</v>
      </c>
      <c r="H92" s="23" t="str">
        <f>IF(Eksplikatsioon!K94=0,"",Eksplikatsioon!K94)</f>
        <v>Rahandusministeerium</v>
      </c>
      <c r="I92" s="23" t="str">
        <f>IF(Eksplikatsioon!L94=0,"",Eksplikatsioon!L94)</f>
        <v>SUUR3_24</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x14ac:dyDescent="0.25">
      <c r="A93" s="23" t="str">
        <f>IF(Eksplikatsioon!A95=0,"",Eksplikatsioon!A95)</f>
        <v>03</v>
      </c>
      <c r="B93" s="56" t="str">
        <f>IF(Eksplikatsioon!B95=0,"",Eksplikatsioon!B95)</f>
        <v>309</v>
      </c>
      <c r="C93" s="23" t="str">
        <f>IF(Eksplikatsioon!C95=0,"",Eksplikatsioon!C95)</f>
        <v>ÜÜRITAV PIND</v>
      </c>
      <c r="D93" s="23" t="str">
        <f>IF(Eksplikatsioon!D95=0,"",Eksplikatsioon!D95)</f>
        <v>Kabinet/Büroo</v>
      </c>
      <c r="E93" s="54">
        <f>IF(Eksplikatsioon!F95=0,"",Eksplikatsioon!F95)</f>
        <v>17.899999999999999</v>
      </c>
      <c r="F93" s="23" t="str">
        <f>IF(Eksplikatsioon!H95=0,"",Eksplikatsioon!H95)</f>
        <v/>
      </c>
      <c r="G93" s="23" t="str">
        <f>IF(Eksplikatsioon!J95=0,"",Eksplikatsioon!J95)</f>
        <v>Ainukasutuses pind</v>
      </c>
      <c r="H93" s="23" t="str">
        <f>IF(Eksplikatsioon!K95=0,"",Eksplikatsioon!K95)</f>
        <v>Rahandusministeerium</v>
      </c>
      <c r="I93" s="23" t="str">
        <f>IF(Eksplikatsioon!L95=0,"",Eksplikatsioon!L95)</f>
        <v>SUUR3_24</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x14ac:dyDescent="0.25">
      <c r="A94" s="23" t="str">
        <f>IF(Eksplikatsioon!A96=0,"",Eksplikatsioon!A96)</f>
        <v>03</v>
      </c>
      <c r="B94" s="56" t="str">
        <f>IF(Eksplikatsioon!B96=0,"",Eksplikatsioon!B96)</f>
        <v>310</v>
      </c>
      <c r="C94" s="23" t="str">
        <f>IF(Eksplikatsioon!C96=0,"",Eksplikatsioon!C96)</f>
        <v>ÜÜRITAV PIND</v>
      </c>
      <c r="D94" s="23" t="str">
        <f>IF(Eksplikatsioon!D96=0,"",Eksplikatsioon!D96)</f>
        <v>Kabinet/Büroo</v>
      </c>
      <c r="E94" s="54">
        <f>IF(Eksplikatsioon!F96=0,"",Eksplikatsioon!F96)</f>
        <v>18.2</v>
      </c>
      <c r="F94" s="23" t="str">
        <f>IF(Eksplikatsioon!H96=0,"",Eksplikatsioon!H96)</f>
        <v/>
      </c>
      <c r="G94" s="23" t="str">
        <f>IF(Eksplikatsioon!J96=0,"",Eksplikatsioon!J96)</f>
        <v>Ainukasutuses pind</v>
      </c>
      <c r="H94" s="23" t="str">
        <f>IF(Eksplikatsioon!K96=0,"",Eksplikatsioon!K96)</f>
        <v>Rahandusministeerium</v>
      </c>
      <c r="I94" s="23" t="str">
        <f>IF(Eksplikatsioon!L96=0,"",Eksplikatsioon!L96)</f>
        <v>SUUR3_24</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x14ac:dyDescent="0.25">
      <c r="A95" s="23" t="str">
        <f>IF(Eksplikatsioon!A97=0,"",Eksplikatsioon!A97)</f>
        <v>03</v>
      </c>
      <c r="B95" s="56" t="str">
        <f>IF(Eksplikatsioon!B97=0,"",Eksplikatsioon!B97)</f>
        <v>311</v>
      </c>
      <c r="C95" s="23" t="str">
        <f>IF(Eksplikatsioon!C97=0,"",Eksplikatsioon!C97)</f>
        <v>ÜÜRITAV PIND</v>
      </c>
      <c r="D95" s="23" t="str">
        <f>IF(Eksplikatsioon!D97=0,"",Eksplikatsioon!D97)</f>
        <v>Kabinet/Büroo</v>
      </c>
      <c r="E95" s="54">
        <f>IF(Eksplikatsioon!F97=0,"",Eksplikatsioon!F97)</f>
        <v>18.100000000000001</v>
      </c>
      <c r="F95" s="23" t="str">
        <f>IF(Eksplikatsioon!H97=0,"",Eksplikatsioon!H97)</f>
        <v/>
      </c>
      <c r="G95" s="23" t="str">
        <f>IF(Eksplikatsioon!J97=0,"",Eksplikatsioon!J97)</f>
        <v>Ainukasutuses pind</v>
      </c>
      <c r="H95" s="23" t="str">
        <f>IF(Eksplikatsioon!K97=0,"",Eksplikatsioon!K97)</f>
        <v>Rahandusministeerium</v>
      </c>
      <c r="I95" s="23" t="str">
        <f>IF(Eksplikatsioon!L97=0,"",Eksplikatsioon!L97)</f>
        <v>SUUR3_24</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x14ac:dyDescent="0.25">
      <c r="A96" s="23" t="str">
        <f>IF(Eksplikatsioon!A98=0,"",Eksplikatsioon!A98)</f>
        <v>03</v>
      </c>
      <c r="B96" s="56" t="str">
        <f>IF(Eksplikatsioon!B98=0,"",Eksplikatsioon!B98)</f>
        <v>312</v>
      </c>
      <c r="C96" s="23" t="str">
        <f>IF(Eksplikatsioon!C98=0,"",Eksplikatsioon!C98)</f>
        <v>ÜÜRITAV PIND</v>
      </c>
      <c r="D96" s="23" t="str">
        <f>IF(Eksplikatsioon!D98=0,"",Eksplikatsioon!D98)</f>
        <v>Kabinet/Büroo</v>
      </c>
      <c r="E96" s="54">
        <f>IF(Eksplikatsioon!F98=0,"",Eksplikatsioon!F98)</f>
        <v>27.4</v>
      </c>
      <c r="F96" s="23" t="str">
        <f>IF(Eksplikatsioon!H98=0,"",Eksplikatsioon!H98)</f>
        <v/>
      </c>
      <c r="G96" s="23" t="str">
        <f>IF(Eksplikatsioon!J98=0,"",Eksplikatsioon!J98)</f>
        <v>Ainukasutuses pind</v>
      </c>
      <c r="H96" s="23" t="str">
        <f>IF(Eksplikatsioon!K98=0,"",Eksplikatsioon!K98)</f>
        <v>Rahandusministeerium</v>
      </c>
      <c r="I96" s="23" t="str">
        <f>IF(Eksplikatsioon!L98=0,"",Eksplikatsioon!L98)</f>
        <v>SUUR3_24</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x14ac:dyDescent="0.25">
      <c r="A97" s="23" t="str">
        <f>IF(Eksplikatsioon!A99=0,"",Eksplikatsioon!A99)</f>
        <v>03</v>
      </c>
      <c r="B97" s="56" t="str">
        <f>IF(Eksplikatsioon!B99=0,"",Eksplikatsioon!B99)</f>
        <v>313</v>
      </c>
      <c r="C97" s="23" t="str">
        <f>IF(Eksplikatsioon!C99=0,"",Eksplikatsioon!C99)</f>
        <v>ÜÜRITAV PIND</v>
      </c>
      <c r="D97" s="23" t="str">
        <f>IF(Eksplikatsioon!D99=0,"",Eksplikatsioon!D99)</f>
        <v>Kabinet/Büroo</v>
      </c>
      <c r="E97" s="54">
        <f>IF(Eksplikatsioon!F99=0,"",Eksplikatsioon!F99)</f>
        <v>9.6</v>
      </c>
      <c r="F97" s="23" t="str">
        <f>IF(Eksplikatsioon!H99=0,"",Eksplikatsioon!H99)</f>
        <v/>
      </c>
      <c r="G97" s="23" t="str">
        <f>IF(Eksplikatsioon!J99=0,"",Eksplikatsioon!J99)</f>
        <v>Ainukasutuses pind</v>
      </c>
      <c r="H97" s="23" t="str">
        <f>IF(Eksplikatsioon!K99=0,"",Eksplikatsioon!K99)</f>
        <v>Rahandusministeerium</v>
      </c>
      <c r="I97" s="23" t="str">
        <f>IF(Eksplikatsioon!L99=0,"",Eksplikatsioon!L99)</f>
        <v>SUUR3_24</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x14ac:dyDescent="0.25">
      <c r="A98" s="23" t="str">
        <f>IF(Eksplikatsioon!A100=0,"",Eksplikatsioon!A100)</f>
        <v>03</v>
      </c>
      <c r="B98" s="56" t="str">
        <f>IF(Eksplikatsioon!B100=0,"",Eksplikatsioon!B100)</f>
        <v>314</v>
      </c>
      <c r="C98" s="23" t="str">
        <f>IF(Eksplikatsioon!C100=0,"",Eksplikatsioon!C100)</f>
        <v>ÜÜRITAV PIND</v>
      </c>
      <c r="D98" s="23" t="str">
        <f>IF(Eksplikatsioon!D100=0,"",Eksplikatsioon!D100)</f>
        <v>Puhkeruum</v>
      </c>
      <c r="E98" s="54">
        <f>IF(Eksplikatsioon!F100=0,"",Eksplikatsioon!F100)</f>
        <v>4.7</v>
      </c>
      <c r="F98" s="23" t="str">
        <f>IF(Eksplikatsioon!H100=0,"",Eksplikatsioon!H100)</f>
        <v/>
      </c>
      <c r="G98" s="23" t="str">
        <f>IF(Eksplikatsioon!J100=0,"",Eksplikatsioon!J100)</f>
        <v>Ainukasutuses pind</v>
      </c>
      <c r="H98" s="23" t="str">
        <f>IF(Eksplikatsioon!K100=0,"",Eksplikatsioon!K100)</f>
        <v>Rahandusministeerium</v>
      </c>
      <c r="I98" s="23" t="str">
        <f>IF(Eksplikatsioon!L100=0,"",Eksplikatsioon!L100)</f>
        <v>SUUR3_24</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25">
      <c r="A99" s="23" t="str">
        <f>IF(Eksplikatsioon!A101=0,"",Eksplikatsioon!A101)</f>
        <v>03</v>
      </c>
      <c r="B99" s="56" t="str">
        <f>IF(Eksplikatsioon!B101=0,"",Eksplikatsioon!B101)</f>
        <v>315</v>
      </c>
      <c r="C99" s="23" t="str">
        <f>IF(Eksplikatsioon!C101=0,"",Eksplikatsioon!C101)</f>
        <v>ÜÜRITAV PIND</v>
      </c>
      <c r="D99" s="23" t="str">
        <f>IF(Eksplikatsioon!D101=0,"",Eksplikatsioon!D101)</f>
        <v>Puhkeruum</v>
      </c>
      <c r="E99" s="54">
        <f>IF(Eksplikatsioon!F101=0,"",Eksplikatsioon!F101)</f>
        <v>21.8</v>
      </c>
      <c r="F99" s="23" t="str">
        <f>IF(Eksplikatsioon!H101=0,"",Eksplikatsioon!H101)</f>
        <v/>
      </c>
      <c r="G99" s="23" t="str">
        <f>IF(Eksplikatsioon!J101=0,"",Eksplikatsioon!J101)</f>
        <v>Ainukasutuses pind</v>
      </c>
      <c r="H99" s="23" t="str">
        <f>IF(Eksplikatsioon!K101=0,"",Eksplikatsioon!K101)</f>
        <v>Rahandusministeerium</v>
      </c>
      <c r="I99" s="23" t="str">
        <f>IF(Eksplikatsioon!L101=0,"",Eksplikatsioon!L101)</f>
        <v>SUUR3_24</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25">
      <c r="A100" s="23" t="str">
        <f>IF(Eksplikatsioon!A102=0,"",Eksplikatsioon!A102)</f>
        <v>03</v>
      </c>
      <c r="B100" s="56" t="str">
        <f>IF(Eksplikatsioon!B102=0,"",Eksplikatsioon!B102)</f>
        <v>316</v>
      </c>
      <c r="C100" s="23" t="str">
        <f>IF(Eksplikatsioon!C102=0,"",Eksplikatsioon!C102)</f>
        <v>ÜÜRITAV PIND</v>
      </c>
      <c r="D100" s="23" t="str">
        <f>IF(Eksplikatsioon!D102=0,"",Eksplikatsioon!D102)</f>
        <v>Kabinet/Büroo</v>
      </c>
      <c r="E100" s="54">
        <f>IF(Eksplikatsioon!F102=0,"",Eksplikatsioon!F102)</f>
        <v>20.6</v>
      </c>
      <c r="F100" s="23" t="str">
        <f>IF(Eksplikatsioon!H102=0,"",Eksplikatsioon!H102)</f>
        <v/>
      </c>
      <c r="G100" s="23" t="str">
        <f>IF(Eksplikatsioon!J102=0,"",Eksplikatsioon!J102)</f>
        <v>Ainukasutuses pind</v>
      </c>
      <c r="H100" s="23" t="str">
        <f>IF(Eksplikatsioon!K102=0,"",Eksplikatsioon!K102)</f>
        <v>Rahandusministeerium</v>
      </c>
      <c r="I100" s="23" t="str">
        <f>IF(Eksplikatsioon!L102=0,"",Eksplikatsioon!L102)</f>
        <v>SUUR3_24</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25">
      <c r="A101" s="23" t="str">
        <f>IF(Eksplikatsioon!A103=0,"",Eksplikatsioon!A103)</f>
        <v>03</v>
      </c>
      <c r="B101" s="56" t="str">
        <f>IF(Eksplikatsioon!B103=0,"",Eksplikatsioon!B103)</f>
        <v>317</v>
      </c>
      <c r="C101" s="23" t="str">
        <f>IF(Eksplikatsioon!C103=0,"",Eksplikatsioon!C103)</f>
        <v>ÜÜRITAV PIND</v>
      </c>
      <c r="D101" s="23" t="str">
        <f>IF(Eksplikatsioon!D103=0,"",Eksplikatsioon!D103)</f>
        <v>Kabinet/Büroo</v>
      </c>
      <c r="E101" s="54">
        <f>IF(Eksplikatsioon!F103=0,"",Eksplikatsioon!F103)</f>
        <v>11</v>
      </c>
      <c r="F101" s="23" t="str">
        <f>IF(Eksplikatsioon!H103=0,"",Eksplikatsioon!H103)</f>
        <v/>
      </c>
      <c r="G101" s="23" t="str">
        <f>IF(Eksplikatsioon!J103=0,"",Eksplikatsioon!J103)</f>
        <v>Ainukasutuses pind</v>
      </c>
      <c r="H101" s="23" t="str">
        <f>IF(Eksplikatsioon!K103=0,"",Eksplikatsioon!K103)</f>
        <v>Rahandusministeerium</v>
      </c>
      <c r="I101" s="23" t="str">
        <f>IF(Eksplikatsioon!L103=0,"",Eksplikatsioon!L103)</f>
        <v>SUUR3_24</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25">
      <c r="A102" s="23" t="str">
        <f>IF(Eksplikatsioon!A104=0,"",Eksplikatsioon!A104)</f>
        <v>03</v>
      </c>
      <c r="B102" s="56" t="str">
        <f>IF(Eksplikatsioon!B104=0,"",Eksplikatsioon!B104)</f>
        <v>318</v>
      </c>
      <c r="C102" s="23" t="str">
        <f>IF(Eksplikatsioon!C104=0,"",Eksplikatsioon!C104)</f>
        <v>ÜÜRITAV PIND</v>
      </c>
      <c r="D102" s="23" t="str">
        <f>IF(Eksplikatsioon!D104=0,"",Eksplikatsioon!D104)</f>
        <v>Kabinet/Büroo</v>
      </c>
      <c r="E102" s="54">
        <f>IF(Eksplikatsioon!F104=0,"",Eksplikatsioon!F104)</f>
        <v>24.6</v>
      </c>
      <c r="F102" s="23" t="str">
        <f>IF(Eksplikatsioon!H104=0,"",Eksplikatsioon!H104)</f>
        <v/>
      </c>
      <c r="G102" s="23" t="str">
        <f>IF(Eksplikatsioon!J104=0,"",Eksplikatsioon!J104)</f>
        <v>Ainukasutuses pind</v>
      </c>
      <c r="H102" s="23" t="str">
        <f>IF(Eksplikatsioon!K104=0,"",Eksplikatsioon!K104)</f>
        <v>Rahandusministeerium</v>
      </c>
      <c r="I102" s="23" t="str">
        <f>IF(Eksplikatsioon!L104=0,"",Eksplikatsioon!L104)</f>
        <v>SUUR3_24</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25">
      <c r="A103" s="23" t="str">
        <f>IF(Eksplikatsioon!A105=0,"",Eksplikatsioon!A105)</f>
        <v>03</v>
      </c>
      <c r="B103" s="56" t="str">
        <f>IF(Eksplikatsioon!B105=0,"",Eksplikatsioon!B105)</f>
        <v>319</v>
      </c>
      <c r="C103" s="23" t="str">
        <f>IF(Eksplikatsioon!C105=0,"",Eksplikatsioon!C105)</f>
        <v>ÜÜRITAV PIND</v>
      </c>
      <c r="D103" s="23" t="str">
        <f>IF(Eksplikatsioon!D105=0,"",Eksplikatsioon!D105)</f>
        <v>Abiruum</v>
      </c>
      <c r="E103" s="54">
        <f>IF(Eksplikatsioon!F105=0,"",Eksplikatsioon!F105)</f>
        <v>8.4</v>
      </c>
      <c r="F103" s="23" t="str">
        <f>IF(Eksplikatsioon!H105=0,"",Eksplikatsioon!H105)</f>
        <v/>
      </c>
      <c r="G103" s="23" t="str">
        <f>IF(Eksplikatsioon!J105=0,"",Eksplikatsioon!J105)</f>
        <v>Ainukasutuses pind</v>
      </c>
      <c r="H103" s="23" t="str">
        <f>IF(Eksplikatsioon!K105=0,"",Eksplikatsioon!K105)</f>
        <v>Rahandusministeerium</v>
      </c>
      <c r="I103" s="23" t="str">
        <f>IF(Eksplikatsioon!L105=0,"",Eksplikatsioon!L105)</f>
        <v>SUUR3_24</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25">
      <c r="A104" s="23" t="str">
        <f>IF(Eksplikatsioon!A106=0,"",Eksplikatsioon!A106)</f>
        <v>03</v>
      </c>
      <c r="B104" s="56" t="str">
        <f>IF(Eksplikatsioon!B106=0,"",Eksplikatsioon!B106)</f>
        <v>320</v>
      </c>
      <c r="C104" s="23" t="str">
        <f>IF(Eksplikatsioon!C106=0,"",Eksplikatsioon!C106)</f>
        <v>ÜÜRITAV PIND</v>
      </c>
      <c r="D104" s="23" t="str">
        <f>IF(Eksplikatsioon!D106=0,"",Eksplikatsioon!D106)</f>
        <v>Koridor</v>
      </c>
      <c r="E104" s="54">
        <f>IF(Eksplikatsioon!F106=0,"",Eksplikatsioon!F106)</f>
        <v>5.0999999999999996</v>
      </c>
      <c r="F104" s="23" t="str">
        <f>IF(Eksplikatsioon!H106=0,"",Eksplikatsioon!H106)</f>
        <v/>
      </c>
      <c r="G104" s="23" t="str">
        <f>IF(Eksplikatsioon!J106=0,"",Eksplikatsioon!J106)</f>
        <v>Ainukasutuses pind</v>
      </c>
      <c r="H104" s="23" t="str">
        <f>IF(Eksplikatsioon!K106=0,"",Eksplikatsioon!K106)</f>
        <v>Rahandusministeerium</v>
      </c>
      <c r="I104" s="23" t="str">
        <f>IF(Eksplikatsioon!L106=0,"",Eksplikatsioon!L106)</f>
        <v>SUUR3_24</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25">
      <c r="A105" s="23" t="str">
        <f>IF(Eksplikatsioon!A107=0,"",Eksplikatsioon!A107)</f>
        <v>03</v>
      </c>
      <c r="B105" s="56" t="str">
        <f>IF(Eksplikatsioon!B107=0,"",Eksplikatsioon!B107)</f>
        <v>320a</v>
      </c>
      <c r="C105" s="23" t="str">
        <f>IF(Eksplikatsioon!C107=0,"",Eksplikatsioon!C107)</f>
        <v>ÜÜRITAV PIND</v>
      </c>
      <c r="D105" s="23" t="str">
        <f>IF(Eksplikatsioon!D107=0,"",Eksplikatsioon!D107)</f>
        <v>Eesruum</v>
      </c>
      <c r="E105" s="54">
        <f>IF(Eksplikatsioon!F107=0,"",Eksplikatsioon!F107)</f>
        <v>4</v>
      </c>
      <c r="F105" s="23" t="str">
        <f>IF(Eksplikatsioon!H107=0,"",Eksplikatsioon!H107)</f>
        <v/>
      </c>
      <c r="G105" s="23" t="str">
        <f>IF(Eksplikatsioon!J107=0,"",Eksplikatsioon!J107)</f>
        <v>Ainukasutuses pind</v>
      </c>
      <c r="H105" s="23" t="str">
        <f>IF(Eksplikatsioon!K107=0,"",Eksplikatsioon!K107)</f>
        <v>Rahandusministeerium</v>
      </c>
      <c r="I105" s="23" t="str">
        <f>IF(Eksplikatsioon!L107=0,"",Eksplikatsioon!L107)</f>
        <v>SUUR3_24</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25">
      <c r="A106" s="23" t="str">
        <f>IF(Eksplikatsioon!A108=0,"",Eksplikatsioon!A108)</f>
        <v>03</v>
      </c>
      <c r="B106" s="56" t="str">
        <f>IF(Eksplikatsioon!B108=0,"",Eksplikatsioon!B108)</f>
        <v>321</v>
      </c>
      <c r="C106" s="23" t="str">
        <f>IF(Eksplikatsioon!C108=0,"",Eksplikatsioon!C108)</f>
        <v>ÜÜRITAV PIND</v>
      </c>
      <c r="D106" s="23" t="str">
        <f>IF(Eksplikatsioon!D108=0,"",Eksplikatsioon!D108)</f>
        <v>WC</v>
      </c>
      <c r="E106" s="54">
        <f>IF(Eksplikatsioon!F108=0,"",Eksplikatsioon!F108)</f>
        <v>2.2000000000000002</v>
      </c>
      <c r="F106" s="23" t="str">
        <f>IF(Eksplikatsioon!H108=0,"",Eksplikatsioon!H108)</f>
        <v/>
      </c>
      <c r="G106" s="23" t="str">
        <f>IF(Eksplikatsioon!J108=0,"",Eksplikatsioon!J108)</f>
        <v>Ainukasutuses pind</v>
      </c>
      <c r="H106" s="23" t="str">
        <f>IF(Eksplikatsioon!K108=0,"",Eksplikatsioon!K108)</f>
        <v>Rahandusministeerium</v>
      </c>
      <c r="I106" s="23" t="str">
        <f>IF(Eksplikatsioon!L108=0,"",Eksplikatsioon!L108)</f>
        <v>SUUR3_24</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25">
      <c r="A107" s="23" t="str">
        <f>IF(Eksplikatsioon!A109=0,"",Eksplikatsioon!A109)</f>
        <v>03</v>
      </c>
      <c r="B107" s="56" t="str">
        <f>IF(Eksplikatsioon!B109=0,"",Eksplikatsioon!B109)</f>
        <v>322</v>
      </c>
      <c r="C107" s="23" t="str">
        <f>IF(Eksplikatsioon!C109=0,"",Eksplikatsioon!C109)</f>
        <v>ÜÜRITAV PIND</v>
      </c>
      <c r="D107" s="23" t="str">
        <f>IF(Eksplikatsioon!D109=0,"",Eksplikatsioon!D109)</f>
        <v>WC</v>
      </c>
      <c r="E107" s="54">
        <f>IF(Eksplikatsioon!F109=0,"",Eksplikatsioon!F109)</f>
        <v>2.2000000000000002</v>
      </c>
      <c r="F107" s="23" t="str">
        <f>IF(Eksplikatsioon!H109=0,"",Eksplikatsioon!H109)</f>
        <v/>
      </c>
      <c r="G107" s="23" t="str">
        <f>IF(Eksplikatsioon!J109=0,"",Eksplikatsioon!J109)</f>
        <v>Ainukasutuses pind</v>
      </c>
      <c r="H107" s="23" t="str">
        <f>IF(Eksplikatsioon!K109=0,"",Eksplikatsioon!K109)</f>
        <v>Rahandusministeerium</v>
      </c>
      <c r="I107" s="23" t="str">
        <f>IF(Eksplikatsioon!L109=0,"",Eksplikatsioon!L109)</f>
        <v>SUUR3_24</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25">
      <c r="A108" s="23" t="str">
        <f>IF(Eksplikatsioon!A110=0,"",Eksplikatsioon!A110)</f>
        <v>03</v>
      </c>
      <c r="B108" s="56" t="str">
        <f>IF(Eksplikatsioon!B110=0,"",Eksplikatsioon!B110)</f>
        <v>324</v>
      </c>
      <c r="C108" s="23" t="str">
        <f>IF(Eksplikatsioon!C110=0,"",Eksplikatsioon!C110)</f>
        <v>VERTIKAALSETE ÜHENDUSTEEDE PIND</v>
      </c>
      <c r="D108" s="23" t="str">
        <f>IF(Eksplikatsioon!D110=0,"",Eksplikatsioon!D110)</f>
        <v>Trepp/Trepikoda</v>
      </c>
      <c r="E108" s="54">
        <f>IF(Eksplikatsioon!F110=0,"",Eksplikatsioon!F110)</f>
        <v>17.399999999999999</v>
      </c>
      <c r="F108" s="23" t="str">
        <f>IF(Eksplikatsioon!H110=0,"",Eksplikatsioon!H110)</f>
        <v/>
      </c>
      <c r="G108" s="23" t="str">
        <f>IF(Eksplikatsioon!J110=0,"",Eksplikatsioon!J110)</f>
        <v/>
      </c>
      <c r="H108" s="23" t="str">
        <f>IF(Eksplikatsioon!K110=0,"",Eksplikatsioon!K110)</f>
        <v/>
      </c>
      <c r="I108" s="23" t="str">
        <f>IF(Eksplikatsioon!L110=0,"",Eksplikatsioon!L110)</f>
        <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25">
      <c r="A109" s="23" t="str">
        <f>IF(Eksplikatsioon!A111=0,"",Eksplikatsioon!A111)</f>
        <v>03</v>
      </c>
      <c r="B109" s="56" t="str">
        <f>IF(Eksplikatsioon!B111=0,"",Eksplikatsioon!B111)</f>
        <v>325</v>
      </c>
      <c r="C109" s="23" t="str">
        <f>IF(Eksplikatsioon!C111=0,"",Eksplikatsioon!C111)</f>
        <v>ÜÜRITAV PIND</v>
      </c>
      <c r="D109" s="23" t="str">
        <f>IF(Eksplikatsioon!D111=0,"",Eksplikatsioon!D111)</f>
        <v>Server</v>
      </c>
      <c r="E109" s="54">
        <f>IF(Eksplikatsioon!F111=0,"",Eksplikatsioon!F111)</f>
        <v>6.2</v>
      </c>
      <c r="F109" s="23" t="str">
        <f>IF(Eksplikatsioon!H111=0,"",Eksplikatsioon!H111)</f>
        <v/>
      </c>
      <c r="G109" s="23" t="str">
        <f>IF(Eksplikatsioon!J111=0,"",Eksplikatsioon!J111)</f>
        <v>Ainukasutuses pind</v>
      </c>
      <c r="H109" s="23" t="str">
        <f>IF(Eksplikatsioon!K111=0,"",Eksplikatsioon!K111)</f>
        <v>Rahandusministeerium</v>
      </c>
      <c r="I109" s="23" t="str">
        <f>IF(Eksplikatsioon!L111=0,"",Eksplikatsioon!L111)</f>
        <v>SUUR3_24</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25">
      <c r="A110" s="23" t="str">
        <f>IF(Eksplikatsioon!A112=0,"",Eksplikatsioon!A112)</f>
        <v>03</v>
      </c>
      <c r="B110" s="56" t="str">
        <f>IF(Eksplikatsioon!B112=0,"",Eksplikatsioon!B112)</f>
        <v>326</v>
      </c>
      <c r="C110" s="23" t="str">
        <f>IF(Eksplikatsioon!C112=0,"",Eksplikatsioon!C112)</f>
        <v>ÜÜRITAV PIND</v>
      </c>
      <c r="D110" s="23" t="str">
        <f>IF(Eksplikatsioon!D112=0,"",Eksplikatsioon!D112)</f>
        <v>Koridor</v>
      </c>
      <c r="E110" s="54">
        <f>IF(Eksplikatsioon!F112=0,"",Eksplikatsioon!F112)</f>
        <v>10.5</v>
      </c>
      <c r="F110" s="23" t="str">
        <f>IF(Eksplikatsioon!H112=0,"",Eksplikatsioon!H112)</f>
        <v/>
      </c>
      <c r="G110" s="23" t="str">
        <f>IF(Eksplikatsioon!J112=0,"",Eksplikatsioon!J112)</f>
        <v>Ainukasutuses pind</v>
      </c>
      <c r="H110" s="23" t="str">
        <f>IF(Eksplikatsioon!K112=0,"",Eksplikatsioon!K112)</f>
        <v>Rahandusministeerium</v>
      </c>
      <c r="I110" s="23" t="str">
        <f>IF(Eksplikatsioon!L112=0,"",Eksplikatsioon!L112)</f>
        <v>SUUR3_24</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25">
      <c r="A111" s="23" t="str">
        <f>IF(Eksplikatsioon!A113=0,"",Eksplikatsioon!A113)</f>
        <v>03</v>
      </c>
      <c r="B111" s="56" t="str">
        <f>IF(Eksplikatsioon!B113=0,"",Eksplikatsioon!B113)</f>
        <v>327</v>
      </c>
      <c r="C111" s="23" t="str">
        <f>IF(Eksplikatsioon!C113=0,"",Eksplikatsioon!C113)</f>
        <v>ÜÜRITAV PIND</v>
      </c>
      <c r="D111" s="23" t="str">
        <f>IF(Eksplikatsioon!D113=0,"",Eksplikatsioon!D113)</f>
        <v>Koridor</v>
      </c>
      <c r="E111" s="54">
        <f>IF(Eksplikatsioon!F113=0,"",Eksplikatsioon!F113)</f>
        <v>18.3</v>
      </c>
      <c r="F111" s="23" t="str">
        <f>IF(Eksplikatsioon!H113=0,"",Eksplikatsioon!H113)</f>
        <v/>
      </c>
      <c r="G111" s="23" t="str">
        <f>IF(Eksplikatsioon!J113=0,"",Eksplikatsioon!J113)</f>
        <v>Ainukasutuses pind</v>
      </c>
      <c r="H111" s="23" t="str">
        <f>IF(Eksplikatsioon!K113=0,"",Eksplikatsioon!K113)</f>
        <v>Rahandusministeerium</v>
      </c>
      <c r="I111" s="23" t="str">
        <f>IF(Eksplikatsioon!L113=0,"",Eksplikatsioon!L113)</f>
        <v>SUUR3_24</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25">
      <c r="A112" s="23" t="str">
        <f>IF(Eksplikatsioon!A114=0,"",Eksplikatsioon!A114)</f>
        <v>03</v>
      </c>
      <c r="B112" s="56" t="str">
        <f>IF(Eksplikatsioon!B114=0,"",Eksplikatsioon!B114)</f>
        <v>327a</v>
      </c>
      <c r="C112" s="23" t="str">
        <f>IF(Eksplikatsioon!C114=0,"",Eksplikatsioon!C114)</f>
        <v>VERTIKAALSETE ÜHENDUSTEEDE PIND</v>
      </c>
      <c r="D112" s="23" t="str">
        <f>IF(Eksplikatsioon!D114=0,"",Eksplikatsioon!D114)</f>
        <v>Lift</v>
      </c>
      <c r="E112" s="54">
        <f>IF(Eksplikatsioon!F114=0,"",Eksplikatsioon!F114)</f>
        <v>4.5</v>
      </c>
      <c r="F112" s="23" t="str">
        <f>IF(Eksplikatsioon!H114=0,"",Eksplikatsioon!H114)</f>
        <v/>
      </c>
      <c r="G112" s="23" t="str">
        <f>IF(Eksplikatsioon!J114=0,"",Eksplikatsioon!J114)</f>
        <v/>
      </c>
      <c r="H112" s="23" t="str">
        <f>IF(Eksplikatsioon!K114=0,"",Eksplikatsioon!K114)</f>
        <v/>
      </c>
      <c r="I112" s="23" t="str">
        <f>IF(Eksplikatsioon!L114=0,"",Eksplikatsioon!L114)</f>
        <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25">
      <c r="A113" s="23" t="str">
        <f>IF(Eksplikatsioon!A115=0,"",Eksplikatsioon!A115)</f>
        <v>03</v>
      </c>
      <c r="B113" s="56" t="str">
        <f>IF(Eksplikatsioon!B115=0,"",Eksplikatsioon!B115)</f>
        <v>328</v>
      </c>
      <c r="C113" s="23" t="str">
        <f>IF(Eksplikatsioon!C115=0,"",Eksplikatsioon!C115)</f>
        <v>ÜÜRITAV PIND</v>
      </c>
      <c r="D113" s="23" t="str">
        <f>IF(Eksplikatsioon!D115=0,"",Eksplikatsioon!D115)</f>
        <v>Kabinet/Büroo</v>
      </c>
      <c r="E113" s="54">
        <f>IF(Eksplikatsioon!F115=0,"",Eksplikatsioon!F115)</f>
        <v>7.3</v>
      </c>
      <c r="F113" s="23" t="str">
        <f>IF(Eksplikatsioon!H115=0,"",Eksplikatsioon!H115)</f>
        <v/>
      </c>
      <c r="G113" s="23" t="str">
        <f>IF(Eksplikatsioon!J115=0,"",Eksplikatsioon!J115)</f>
        <v>Ainukasutuses pind</v>
      </c>
      <c r="H113" s="23" t="str">
        <f>IF(Eksplikatsioon!K115=0,"",Eksplikatsioon!K115)</f>
        <v>Rahandusministeerium</v>
      </c>
      <c r="I113" s="23" t="str">
        <f>IF(Eksplikatsioon!L115=0,"",Eksplikatsioon!L115)</f>
        <v>SUUR3_24</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25">
      <c r="A114" s="23" t="str">
        <f>IF(Eksplikatsioon!A116=0,"",Eksplikatsioon!A116)</f>
        <v>03</v>
      </c>
      <c r="B114" s="56" t="str">
        <f>IF(Eksplikatsioon!B116=0,"",Eksplikatsioon!B116)</f>
        <v>329</v>
      </c>
      <c r="C114" s="23" t="str">
        <f>IF(Eksplikatsioon!C116=0,"",Eksplikatsioon!C116)</f>
        <v>ÜÜRITAV PIND</v>
      </c>
      <c r="D114" s="23" t="str">
        <f>IF(Eksplikatsioon!D116=0,"",Eksplikatsioon!D116)</f>
        <v>WC</v>
      </c>
      <c r="E114" s="54">
        <f>IF(Eksplikatsioon!F116=0,"",Eksplikatsioon!F116)</f>
        <v>2.1</v>
      </c>
      <c r="F114" s="23" t="str">
        <f>IF(Eksplikatsioon!H116=0,"",Eksplikatsioon!H116)</f>
        <v/>
      </c>
      <c r="G114" s="23" t="str">
        <f>IF(Eksplikatsioon!J116=0,"",Eksplikatsioon!J116)</f>
        <v>Ainukasutuses pind</v>
      </c>
      <c r="H114" s="23" t="str">
        <f>IF(Eksplikatsioon!K116=0,"",Eksplikatsioon!K116)</f>
        <v>Rahandusministeerium</v>
      </c>
      <c r="I114" s="23" t="str">
        <f>IF(Eksplikatsioon!L116=0,"",Eksplikatsioon!L116)</f>
        <v>SUUR3_24</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25">
      <c r="A115" s="23" t="str">
        <f>IF(Eksplikatsioon!A117=0,"",Eksplikatsioon!A117)</f>
        <v>03</v>
      </c>
      <c r="B115" s="56" t="str">
        <f>IF(Eksplikatsioon!B117=0,"",Eksplikatsioon!B117)</f>
        <v>330</v>
      </c>
      <c r="C115" s="23" t="str">
        <f>IF(Eksplikatsioon!C117=0,"",Eksplikatsioon!C117)</f>
        <v>ÜÜRITAV PIND</v>
      </c>
      <c r="D115" s="23" t="str">
        <f>IF(Eksplikatsioon!D117=0,"",Eksplikatsioon!D117)</f>
        <v>Nõupidamise ruum</v>
      </c>
      <c r="E115" s="54">
        <f>IF(Eksplikatsioon!F117=0,"",Eksplikatsioon!F117)</f>
        <v>29.1</v>
      </c>
      <c r="F115" s="23" t="str">
        <f>IF(Eksplikatsioon!H117=0,"",Eksplikatsioon!H117)</f>
        <v>Võimalik broneerida kõigil asutustel</v>
      </c>
      <c r="G115" s="23" t="str">
        <f>IF(Eksplikatsioon!J117=0,"",Eksplikatsioon!J117)</f>
        <v>Ainukasutuses pind</v>
      </c>
      <c r="H115" s="23" t="str">
        <f>IF(Eksplikatsioon!K117=0,"",Eksplikatsioon!K117)</f>
        <v>Rahandusministeerium</v>
      </c>
      <c r="I115" s="23" t="str">
        <f>IF(Eksplikatsioon!L117=0,"",Eksplikatsioon!L117)</f>
        <v>SUUR3_24</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25">
      <c r="A116" s="23" t="str">
        <f>IF(Eksplikatsioon!A118=0,"",Eksplikatsioon!A118)</f>
        <v>03</v>
      </c>
      <c r="B116" s="56" t="str">
        <f>IF(Eksplikatsioon!B118=0,"",Eksplikatsioon!B118)</f>
        <v>331</v>
      </c>
      <c r="C116" s="23" t="str">
        <f>IF(Eksplikatsioon!C118=0,"",Eksplikatsioon!C118)</f>
        <v>ÜÜRITAV PIND</v>
      </c>
      <c r="D116" s="23" t="str">
        <f>IF(Eksplikatsioon!D118=0,"",Eksplikatsioon!D118)</f>
        <v>Kabinet/Büroo</v>
      </c>
      <c r="E116" s="54">
        <f>IF(Eksplikatsioon!F118=0,"",Eksplikatsioon!F118)</f>
        <v>14</v>
      </c>
      <c r="F116" s="23" t="str">
        <f>IF(Eksplikatsioon!H118=0,"",Eksplikatsioon!H118)</f>
        <v/>
      </c>
      <c r="G116" s="23" t="str">
        <f>IF(Eksplikatsioon!J118=0,"",Eksplikatsioon!J118)</f>
        <v>Ainukasutuses pind</v>
      </c>
      <c r="H116" s="23" t="str">
        <f>IF(Eksplikatsioon!K118=0,"",Eksplikatsioon!K118)</f>
        <v>Rahandusministeerium</v>
      </c>
      <c r="I116" s="23" t="str">
        <f>IF(Eksplikatsioon!L118=0,"",Eksplikatsioon!L118)</f>
        <v>SUUR3_24</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25">
      <c r="A117" s="23" t="str">
        <f>IF(Eksplikatsioon!A119=0,"",Eksplikatsioon!A119)</f>
        <v>04</v>
      </c>
      <c r="B117" s="56" t="str">
        <f>IF(Eksplikatsioon!B119=0,"",Eksplikatsioon!B119)</f>
        <v>401</v>
      </c>
      <c r="C117" s="23" t="str">
        <f>IF(Eksplikatsioon!C119=0,"",Eksplikatsioon!C119)</f>
        <v>VERTIKAALSETE ÜHENDUSTEEDE PIND</v>
      </c>
      <c r="D117" s="23" t="str">
        <f>IF(Eksplikatsioon!D119=0,"",Eksplikatsioon!D119)</f>
        <v>Trepp/Trepikoda</v>
      </c>
      <c r="E117" s="54">
        <f>IF(Eksplikatsioon!F119=0,"",Eksplikatsioon!F119)</f>
        <v>15.6</v>
      </c>
      <c r="F117" s="23" t="str">
        <f>IF(Eksplikatsioon!H119=0,"",Eksplikatsioon!H119)</f>
        <v/>
      </c>
      <c r="G117" s="23" t="str">
        <f>IF(Eksplikatsioon!J119=0,"",Eksplikatsioon!J119)</f>
        <v/>
      </c>
      <c r="H117" s="23" t="str">
        <f>IF(Eksplikatsioon!K119=0,"",Eksplikatsioon!K119)</f>
        <v/>
      </c>
      <c r="I117" s="23" t="str">
        <f>IF(Eksplikatsioon!L119=0,"",Eksplikatsioon!L119)</f>
        <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25">
      <c r="A118" s="23" t="str">
        <f>IF(Eksplikatsioon!A120=0,"",Eksplikatsioon!A120)</f>
        <v>04</v>
      </c>
      <c r="B118" s="56" t="str">
        <f>IF(Eksplikatsioon!B120=0,"",Eksplikatsioon!B120)</f>
        <v>402</v>
      </c>
      <c r="C118" s="23" t="str">
        <f>IF(Eksplikatsioon!C120=0,"",Eksplikatsioon!C120)</f>
        <v>ÜÜRITAV PIND</v>
      </c>
      <c r="D118" s="23" t="str">
        <f>IF(Eksplikatsioon!D120=0,"",Eksplikatsioon!D120)</f>
        <v>Koridor</v>
      </c>
      <c r="E118" s="54">
        <f>IF(Eksplikatsioon!F120=0,"",Eksplikatsioon!F120)</f>
        <v>9.1999999999999993</v>
      </c>
      <c r="F118" s="23" t="str">
        <f>IF(Eksplikatsioon!H120=0,"",Eksplikatsioon!H120)</f>
        <v/>
      </c>
      <c r="G118" s="23" t="str">
        <f>IF(Eksplikatsioon!J120=0,"",Eksplikatsioon!J120)</f>
        <v>Ainukasutuses pind</v>
      </c>
      <c r="H118" s="23" t="str">
        <f>IF(Eksplikatsioon!K120=0,"",Eksplikatsioon!K120)</f>
        <v>Rahandusministeerium</v>
      </c>
      <c r="I118" s="23" t="str">
        <f>IF(Eksplikatsioon!L120=0,"",Eksplikatsioon!L120)</f>
        <v>SUUR3_24</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25">
      <c r="A119" s="23" t="str">
        <f>IF(Eksplikatsioon!A121=0,"",Eksplikatsioon!A121)</f>
        <v>04</v>
      </c>
      <c r="B119" s="56" t="str">
        <f>IF(Eksplikatsioon!B121=0,"",Eksplikatsioon!B121)</f>
        <v>403</v>
      </c>
      <c r="C119" s="23" t="str">
        <f>IF(Eksplikatsioon!C121=0,"",Eksplikatsioon!C121)</f>
        <v>VERTIKAALSETE ÜHENDUSTEEDE PIND</v>
      </c>
      <c r="D119" s="23" t="str">
        <f>IF(Eksplikatsioon!D121=0,"",Eksplikatsioon!D121)</f>
        <v>Lift</v>
      </c>
      <c r="E119" s="54">
        <f>IF(Eksplikatsioon!F121=0,"",Eksplikatsioon!F121)</f>
        <v>4.0999999999999996</v>
      </c>
      <c r="F119" s="23" t="str">
        <f>IF(Eksplikatsioon!H121=0,"",Eksplikatsioon!H121)</f>
        <v/>
      </c>
      <c r="G119" s="23" t="str">
        <f>IF(Eksplikatsioon!J121=0,"",Eksplikatsioon!J121)</f>
        <v/>
      </c>
      <c r="H119" s="23" t="str">
        <f>IF(Eksplikatsioon!K121=0,"",Eksplikatsioon!K121)</f>
        <v/>
      </c>
      <c r="I119" s="23" t="str">
        <f>IF(Eksplikatsioon!L121=0,"",Eksplikatsioon!L121)</f>
        <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25">
      <c r="A120" s="23" t="str">
        <f>IF(Eksplikatsioon!A122=0,"",Eksplikatsioon!A122)</f>
        <v>04</v>
      </c>
      <c r="B120" s="56" t="str">
        <f>IF(Eksplikatsioon!B122=0,"",Eksplikatsioon!B122)</f>
        <v>404</v>
      </c>
      <c r="C120" s="23" t="str">
        <f>IF(Eksplikatsioon!C122=0,"",Eksplikatsioon!C122)</f>
        <v>ÜÜRITAV PIND</v>
      </c>
      <c r="D120" s="23" t="str">
        <f>IF(Eksplikatsioon!D122=0,"",Eksplikatsioon!D122)</f>
        <v>Kabinet/Büroo</v>
      </c>
      <c r="E120" s="54">
        <f>IF(Eksplikatsioon!F122=0,"",Eksplikatsioon!F122)</f>
        <v>21.3</v>
      </c>
      <c r="F120" s="23" t="str">
        <f>IF(Eksplikatsioon!H122=0,"",Eksplikatsioon!H122)</f>
        <v/>
      </c>
      <c r="G120" s="23" t="str">
        <f>IF(Eksplikatsioon!J122=0,"",Eksplikatsioon!J122)</f>
        <v>Ainukasutuses pind</v>
      </c>
      <c r="H120" s="23" t="str">
        <f>IF(Eksplikatsioon!K122=0,"",Eksplikatsioon!K122)</f>
        <v>Rahandusministeerium</v>
      </c>
      <c r="I120" s="23" t="str">
        <f>IF(Eksplikatsioon!L122=0,"",Eksplikatsioon!L122)</f>
        <v>SUUR3_24</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25">
      <c r="A121" s="23" t="str">
        <f>IF(Eksplikatsioon!A123=0,"",Eksplikatsioon!A123)</f>
        <v>04</v>
      </c>
      <c r="B121" s="56" t="str">
        <f>IF(Eksplikatsioon!B123=0,"",Eksplikatsioon!B123)</f>
        <v>405</v>
      </c>
      <c r="C121" s="23" t="str">
        <f>IF(Eksplikatsioon!C123=0,"",Eksplikatsioon!C123)</f>
        <v>ÜÜRITAV PIND</v>
      </c>
      <c r="D121" s="23" t="str">
        <f>IF(Eksplikatsioon!D123=0,"",Eksplikatsioon!D123)</f>
        <v>Koridor</v>
      </c>
      <c r="E121" s="54">
        <f>IF(Eksplikatsioon!F123=0,"",Eksplikatsioon!F123)</f>
        <v>40.9</v>
      </c>
      <c r="F121" s="23" t="str">
        <f>IF(Eksplikatsioon!H123=0,"",Eksplikatsioon!H123)</f>
        <v/>
      </c>
      <c r="G121" s="23" t="str">
        <f>IF(Eksplikatsioon!J123=0,"",Eksplikatsioon!J123)</f>
        <v>Ainukasutuses pind</v>
      </c>
      <c r="H121" s="23" t="str">
        <f>IF(Eksplikatsioon!K123=0,"",Eksplikatsioon!K123)</f>
        <v>Rahandusministeerium</v>
      </c>
      <c r="I121" s="23" t="str">
        <f>IF(Eksplikatsioon!L123=0,"",Eksplikatsioon!L123)</f>
        <v>SUUR3_24</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25">
      <c r="A122" s="23" t="str">
        <f>IF(Eksplikatsioon!A124=0,"",Eksplikatsioon!A124)</f>
        <v>04</v>
      </c>
      <c r="B122" s="56" t="str">
        <f>IF(Eksplikatsioon!B124=0,"",Eksplikatsioon!B124)</f>
        <v>405a</v>
      </c>
      <c r="C122" s="23" t="str">
        <f>IF(Eksplikatsioon!C124=0,"",Eksplikatsioon!C124)</f>
        <v>ÜÜRITAV PIND</v>
      </c>
      <c r="D122" s="23" t="str">
        <f>IF(Eksplikatsioon!D124=0,"",Eksplikatsioon!D124)</f>
        <v>Garderoob</v>
      </c>
      <c r="E122" s="54">
        <f>IF(Eksplikatsioon!F124=0,"",Eksplikatsioon!F124)</f>
        <v>3.4</v>
      </c>
      <c r="F122" s="23" t="str">
        <f>IF(Eksplikatsioon!H124=0,"",Eksplikatsioon!H124)</f>
        <v/>
      </c>
      <c r="G122" s="23" t="str">
        <f>IF(Eksplikatsioon!J124=0,"",Eksplikatsioon!J124)</f>
        <v>Ainukasutuses pind</v>
      </c>
      <c r="H122" s="23" t="str">
        <f>IF(Eksplikatsioon!K124=0,"",Eksplikatsioon!K124)</f>
        <v>Rahandusministeerium</v>
      </c>
      <c r="I122" s="23" t="str">
        <f>IF(Eksplikatsioon!L124=0,"",Eksplikatsioon!L124)</f>
        <v>SUUR3_24</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25">
      <c r="A123" s="23" t="str">
        <f>IF(Eksplikatsioon!A125=0,"",Eksplikatsioon!A125)</f>
        <v>04</v>
      </c>
      <c r="B123" s="56" t="str">
        <f>IF(Eksplikatsioon!B125=0,"",Eksplikatsioon!B125)</f>
        <v>405b</v>
      </c>
      <c r="C123" s="23" t="str">
        <f>IF(Eksplikatsioon!C125=0,"",Eksplikatsioon!C125)</f>
        <v>ÜÜRITAV PIND</v>
      </c>
      <c r="D123" s="23" t="str">
        <f>IF(Eksplikatsioon!D125=0,"",Eksplikatsioon!D125)</f>
        <v>Abiruum</v>
      </c>
      <c r="E123" s="54">
        <f>IF(Eksplikatsioon!F125=0,"",Eksplikatsioon!F125)</f>
        <v>2.5</v>
      </c>
      <c r="F123" s="23" t="str">
        <f>IF(Eksplikatsioon!H125=0,"",Eksplikatsioon!H125)</f>
        <v/>
      </c>
      <c r="G123" s="23" t="str">
        <f>IF(Eksplikatsioon!J125=0,"",Eksplikatsioon!J125)</f>
        <v>Ainukasutuses pind</v>
      </c>
      <c r="H123" s="23" t="str">
        <f>IF(Eksplikatsioon!K125=0,"",Eksplikatsioon!K125)</f>
        <v>Rahandusministeerium</v>
      </c>
      <c r="I123" s="23" t="str">
        <f>IF(Eksplikatsioon!L125=0,"",Eksplikatsioon!L125)</f>
        <v>SUUR3_24</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25">
      <c r="A124" s="23" t="str">
        <f>IF(Eksplikatsioon!A126=0,"",Eksplikatsioon!A126)</f>
        <v>04</v>
      </c>
      <c r="B124" s="56" t="str">
        <f>IF(Eksplikatsioon!B126=0,"",Eksplikatsioon!B126)</f>
        <v>406</v>
      </c>
      <c r="C124" s="23" t="str">
        <f>IF(Eksplikatsioon!C126=0,"",Eksplikatsioon!C126)</f>
        <v>ÜÜRITAV PIND</v>
      </c>
      <c r="D124" s="23" t="str">
        <f>IF(Eksplikatsioon!D126=0,"",Eksplikatsioon!D126)</f>
        <v>Kabinet/Büroo</v>
      </c>
      <c r="E124" s="54">
        <f>IF(Eksplikatsioon!F126=0,"",Eksplikatsioon!F126)</f>
        <v>57.5</v>
      </c>
      <c r="F124" s="23" t="str">
        <f>IF(Eksplikatsioon!H126=0,"",Eksplikatsioon!H126)</f>
        <v/>
      </c>
      <c r="G124" s="23" t="str">
        <f>IF(Eksplikatsioon!J126=0,"",Eksplikatsioon!J126)</f>
        <v>Ainukasutuses pind</v>
      </c>
      <c r="H124" s="23" t="str">
        <f>IF(Eksplikatsioon!K126=0,"",Eksplikatsioon!K126)</f>
        <v>Rahandusministeerium</v>
      </c>
      <c r="I124" s="23" t="str">
        <f>IF(Eksplikatsioon!L126=0,"",Eksplikatsioon!L126)</f>
        <v>SUUR3_24</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25">
      <c r="A125" s="23" t="str">
        <f>IF(Eksplikatsioon!A127=0,"",Eksplikatsioon!A127)</f>
        <v>04</v>
      </c>
      <c r="B125" s="56" t="str">
        <f>IF(Eksplikatsioon!B127=0,"",Eksplikatsioon!B127)</f>
        <v>408</v>
      </c>
      <c r="C125" s="23" t="str">
        <f>IF(Eksplikatsioon!C127=0,"",Eksplikatsioon!C127)</f>
        <v>ÜÜRITAV PIND</v>
      </c>
      <c r="D125" s="23" t="str">
        <f>IF(Eksplikatsioon!D127=0,"",Eksplikatsioon!D127)</f>
        <v>Puhkeruum</v>
      </c>
      <c r="E125" s="54">
        <f>IF(Eksplikatsioon!F127=0,"",Eksplikatsioon!F127)</f>
        <v>8.4</v>
      </c>
      <c r="F125" s="23" t="str">
        <f>IF(Eksplikatsioon!H127=0,"",Eksplikatsioon!H127)</f>
        <v/>
      </c>
      <c r="G125" s="23" t="str">
        <f>IF(Eksplikatsioon!J127=0,"",Eksplikatsioon!J127)</f>
        <v>Ainukasutuses pind</v>
      </c>
      <c r="H125" s="23" t="str">
        <f>IF(Eksplikatsioon!K127=0,"",Eksplikatsioon!K127)</f>
        <v>Rahandusministeerium</v>
      </c>
      <c r="I125" s="23" t="str">
        <f>IF(Eksplikatsioon!L127=0,"",Eksplikatsioon!L127)</f>
        <v>SUUR3_24</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25">
      <c r="A126" s="23" t="str">
        <f>IF(Eksplikatsioon!A128=0,"",Eksplikatsioon!A128)</f>
        <v>04</v>
      </c>
      <c r="B126" s="56" t="str">
        <f>IF(Eksplikatsioon!B128=0,"",Eksplikatsioon!B128)</f>
        <v>409</v>
      </c>
      <c r="C126" s="23" t="str">
        <f>IF(Eksplikatsioon!C128=0,"",Eksplikatsioon!C128)</f>
        <v>ÜÜRITAV PIND</v>
      </c>
      <c r="D126" s="23" t="str">
        <f>IF(Eksplikatsioon!D128=0,"",Eksplikatsioon!D128)</f>
        <v>Kabinet/Büroo</v>
      </c>
      <c r="E126" s="54">
        <f>IF(Eksplikatsioon!F128=0,"",Eksplikatsioon!F128)</f>
        <v>61</v>
      </c>
      <c r="F126" s="23" t="str">
        <f>IF(Eksplikatsioon!H128=0,"",Eksplikatsioon!H128)</f>
        <v/>
      </c>
      <c r="G126" s="23" t="str">
        <f>IF(Eksplikatsioon!J128=0,"",Eksplikatsioon!J128)</f>
        <v>Ainukasutuses pind</v>
      </c>
      <c r="H126" s="23" t="str">
        <f>IF(Eksplikatsioon!K128=0,"",Eksplikatsioon!K128)</f>
        <v>Rahandusministeerium</v>
      </c>
      <c r="I126" s="23" t="str">
        <f>IF(Eksplikatsioon!L128=0,"",Eksplikatsioon!L128)</f>
        <v>SUUR3_24</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25">
      <c r="A127" s="23" t="str">
        <f>IF(Eksplikatsioon!A129=0,"",Eksplikatsioon!A129)</f>
        <v>04</v>
      </c>
      <c r="B127" s="56" t="str">
        <f>IF(Eksplikatsioon!B129=0,"",Eksplikatsioon!B129)</f>
        <v>410</v>
      </c>
      <c r="C127" s="23" t="str">
        <f>IF(Eksplikatsioon!C129=0,"",Eksplikatsioon!C129)</f>
        <v>ÜÜRITAV PIND</v>
      </c>
      <c r="D127" s="23" t="str">
        <f>IF(Eksplikatsioon!D129=0,"",Eksplikatsioon!D129)</f>
        <v>Puhkeruum</v>
      </c>
      <c r="E127" s="54">
        <f>IF(Eksplikatsioon!F129=0,"",Eksplikatsioon!F129)</f>
        <v>7.3</v>
      </c>
      <c r="F127" s="23" t="str">
        <f>IF(Eksplikatsioon!H129=0,"",Eksplikatsioon!H129)</f>
        <v/>
      </c>
      <c r="G127" s="23" t="str">
        <f>IF(Eksplikatsioon!J129=0,"",Eksplikatsioon!J129)</f>
        <v>Ainukasutuses pind</v>
      </c>
      <c r="H127" s="23" t="str">
        <f>IF(Eksplikatsioon!K129=0,"",Eksplikatsioon!K129)</f>
        <v>Rahandusministeerium</v>
      </c>
      <c r="I127" s="23" t="str">
        <f>IF(Eksplikatsioon!L129=0,"",Eksplikatsioon!L129)</f>
        <v>SUUR3_24</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25">
      <c r="A128" s="23" t="str">
        <f>IF(Eksplikatsioon!A130=0,"",Eksplikatsioon!A130)</f>
        <v>04</v>
      </c>
      <c r="B128" s="56" t="str">
        <f>IF(Eksplikatsioon!B130=0,"",Eksplikatsioon!B130)</f>
        <v>411</v>
      </c>
      <c r="C128" s="23" t="str">
        <f>IF(Eksplikatsioon!C130=0,"",Eksplikatsioon!C130)</f>
        <v>ÜÜRITAV PIND</v>
      </c>
      <c r="D128" s="23" t="str">
        <f>IF(Eksplikatsioon!D130=0,"",Eksplikatsioon!D130)</f>
        <v>Garderoob</v>
      </c>
      <c r="E128" s="54">
        <f>IF(Eksplikatsioon!F130=0,"",Eksplikatsioon!F130)</f>
        <v>9</v>
      </c>
      <c r="F128" s="23" t="str">
        <f>IF(Eksplikatsioon!H130=0,"",Eksplikatsioon!H130)</f>
        <v/>
      </c>
      <c r="G128" s="23" t="str">
        <f>IF(Eksplikatsioon!J130=0,"",Eksplikatsioon!J130)</f>
        <v>Ainukasutuses pind</v>
      </c>
      <c r="H128" s="23" t="str">
        <f>IF(Eksplikatsioon!K130=0,"",Eksplikatsioon!K130)</f>
        <v>Rahandusministeerium</v>
      </c>
      <c r="I128" s="23" t="str">
        <f>IF(Eksplikatsioon!L130=0,"",Eksplikatsioon!L130)</f>
        <v>SUUR3_24</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25">
      <c r="A129" s="23" t="str">
        <f>IF(Eksplikatsioon!A131=0,"",Eksplikatsioon!A131)</f>
        <v>04</v>
      </c>
      <c r="B129" s="56" t="str">
        <f>IF(Eksplikatsioon!B131=0,"",Eksplikatsioon!B131)</f>
        <v>412</v>
      </c>
      <c r="C129" s="23" t="str">
        <f>IF(Eksplikatsioon!C131=0,"",Eksplikatsioon!C131)</f>
        <v>ÜÜRITAV PIND</v>
      </c>
      <c r="D129" s="23" t="str">
        <f>IF(Eksplikatsioon!D131=0,"",Eksplikatsioon!D131)</f>
        <v>Abiruum</v>
      </c>
      <c r="E129" s="54">
        <f>IF(Eksplikatsioon!F131=0,"",Eksplikatsioon!F131)</f>
        <v>6.2</v>
      </c>
      <c r="F129" s="23" t="str">
        <f>IF(Eksplikatsioon!H131=0,"",Eksplikatsioon!H131)</f>
        <v/>
      </c>
      <c r="G129" s="23" t="str">
        <f>IF(Eksplikatsioon!J131=0,"",Eksplikatsioon!J131)</f>
        <v>Ainukasutuses pind</v>
      </c>
      <c r="H129" s="23" t="str">
        <f>IF(Eksplikatsioon!K131=0,"",Eksplikatsioon!K131)</f>
        <v>Rahandusministeerium</v>
      </c>
      <c r="I129" s="23" t="str">
        <f>IF(Eksplikatsioon!L131=0,"",Eksplikatsioon!L131)</f>
        <v>SUUR3_24</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25">
      <c r="A130" s="23" t="str">
        <f>IF(Eksplikatsioon!A132=0,"",Eksplikatsioon!A132)</f>
        <v>04</v>
      </c>
      <c r="B130" s="56" t="str">
        <f>IF(Eksplikatsioon!B132=0,"",Eksplikatsioon!B132)</f>
        <v>413</v>
      </c>
      <c r="C130" s="23" t="str">
        <f>IF(Eksplikatsioon!C132=0,"",Eksplikatsioon!C132)</f>
        <v>ÜÜRITAV PIND</v>
      </c>
      <c r="D130" s="23" t="str">
        <f>IF(Eksplikatsioon!D132=0,"",Eksplikatsioon!D132)</f>
        <v>Puhkeruum</v>
      </c>
      <c r="E130" s="54">
        <f>IF(Eksplikatsioon!F132=0,"",Eksplikatsioon!F132)</f>
        <v>21.6</v>
      </c>
      <c r="F130" s="23" t="str">
        <f>IF(Eksplikatsioon!H132=0,"",Eksplikatsioon!H132)</f>
        <v/>
      </c>
      <c r="G130" s="23" t="str">
        <f>IF(Eksplikatsioon!J132=0,"",Eksplikatsioon!J132)</f>
        <v>Ainukasutuses pind</v>
      </c>
      <c r="H130" s="23" t="str">
        <f>IF(Eksplikatsioon!K132=0,"",Eksplikatsioon!K132)</f>
        <v>Rahandusministeerium</v>
      </c>
      <c r="I130" s="23" t="str">
        <f>IF(Eksplikatsioon!L132=0,"",Eksplikatsioon!L132)</f>
        <v>SUUR3_24</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25">
      <c r="A131" s="23" t="str">
        <f>IF(Eksplikatsioon!A133=0,"",Eksplikatsioon!A133)</f>
        <v>04</v>
      </c>
      <c r="B131" s="56" t="str">
        <f>IF(Eksplikatsioon!B133=0,"",Eksplikatsioon!B133)</f>
        <v>414</v>
      </c>
      <c r="C131" s="23" t="str">
        <f>IF(Eksplikatsioon!C133=0,"",Eksplikatsioon!C133)</f>
        <v>ÜÜRITAV PIND</v>
      </c>
      <c r="D131" s="23" t="str">
        <f>IF(Eksplikatsioon!D133=0,"",Eksplikatsioon!D133)</f>
        <v>Kabinet/Büroo</v>
      </c>
      <c r="E131" s="54">
        <f>IF(Eksplikatsioon!F133=0,"",Eksplikatsioon!F133)</f>
        <v>29.1</v>
      </c>
      <c r="F131" s="23" t="str">
        <f>IF(Eksplikatsioon!H133=0,"",Eksplikatsioon!H133)</f>
        <v/>
      </c>
      <c r="G131" s="23" t="str">
        <f>IF(Eksplikatsioon!J133=0,"",Eksplikatsioon!J133)</f>
        <v>Ainukasutuses pind</v>
      </c>
      <c r="H131" s="23" t="str">
        <f>IF(Eksplikatsioon!K133=0,"",Eksplikatsioon!K133)</f>
        <v>Rahandusministeerium</v>
      </c>
      <c r="I131" s="23" t="str">
        <f>IF(Eksplikatsioon!L133=0,"",Eksplikatsioon!L133)</f>
        <v>SUUR3_24</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25">
      <c r="A132" s="23" t="str">
        <f>IF(Eksplikatsioon!A134=0,"",Eksplikatsioon!A134)</f>
        <v>04</v>
      </c>
      <c r="B132" s="56" t="str">
        <f>IF(Eksplikatsioon!B134=0,"",Eksplikatsioon!B134)</f>
        <v>416</v>
      </c>
      <c r="C132" s="23" t="str">
        <f>IF(Eksplikatsioon!C134=0,"",Eksplikatsioon!C134)</f>
        <v>ÜÜRITAV PIND</v>
      </c>
      <c r="D132" s="23" t="str">
        <f>IF(Eksplikatsioon!D134=0,"",Eksplikatsioon!D134)</f>
        <v>Kabinet/Büroo</v>
      </c>
      <c r="E132" s="54">
        <f>IF(Eksplikatsioon!F134=0,"",Eksplikatsioon!F134)</f>
        <v>11.7</v>
      </c>
      <c r="F132" s="23" t="str">
        <f>IF(Eksplikatsioon!H134=0,"",Eksplikatsioon!H134)</f>
        <v/>
      </c>
      <c r="G132" s="23" t="str">
        <f>IF(Eksplikatsioon!J134=0,"",Eksplikatsioon!J134)</f>
        <v>Ainukasutuses pind</v>
      </c>
      <c r="H132" s="23" t="str">
        <f>IF(Eksplikatsioon!K134=0,"",Eksplikatsioon!K134)</f>
        <v>Rahandusministeerium</v>
      </c>
      <c r="I132" s="23" t="str">
        <f>IF(Eksplikatsioon!L134=0,"",Eksplikatsioon!L134)</f>
        <v>SUUR3_24</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25">
      <c r="A133" s="23" t="str">
        <f>IF(Eksplikatsioon!A135=0,"",Eksplikatsioon!A135)</f>
        <v>04</v>
      </c>
      <c r="B133" s="56" t="str">
        <f>IF(Eksplikatsioon!B135=0,"",Eksplikatsioon!B135)</f>
        <v>417</v>
      </c>
      <c r="C133" s="23" t="str">
        <f>IF(Eksplikatsioon!C135=0,"",Eksplikatsioon!C135)</f>
        <v>ÜÜRITAV PIND</v>
      </c>
      <c r="D133" s="23" t="str">
        <f>IF(Eksplikatsioon!D135=0,"",Eksplikatsioon!D135)</f>
        <v>Kabinet/Büroo</v>
      </c>
      <c r="E133" s="54">
        <f>IF(Eksplikatsioon!F135=0,"",Eksplikatsioon!F135)</f>
        <v>14.5</v>
      </c>
      <c r="F133" s="23" t="str">
        <f>IF(Eksplikatsioon!H135=0,"",Eksplikatsioon!H135)</f>
        <v/>
      </c>
      <c r="G133" s="23" t="str">
        <f>IF(Eksplikatsioon!J135=0,"",Eksplikatsioon!J135)</f>
        <v>Ainukasutuses pind</v>
      </c>
      <c r="H133" s="23" t="str">
        <f>IF(Eksplikatsioon!K135=0,"",Eksplikatsioon!K135)</f>
        <v>Rahandusministeerium</v>
      </c>
      <c r="I133" s="23" t="str">
        <f>IF(Eksplikatsioon!L135=0,"",Eksplikatsioon!L135)</f>
        <v>SUUR3_24</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25">
      <c r="A134" s="23" t="str">
        <f>IF(Eksplikatsioon!A136=0,"",Eksplikatsioon!A136)</f>
        <v>04</v>
      </c>
      <c r="B134" s="56" t="str">
        <f>IF(Eksplikatsioon!B136=0,"",Eksplikatsioon!B136)</f>
        <v>418</v>
      </c>
      <c r="C134" s="23" t="str">
        <f>IF(Eksplikatsioon!C136=0,"",Eksplikatsioon!C136)</f>
        <v>ÜÜRITAV PIND</v>
      </c>
      <c r="D134" s="23" t="str">
        <f>IF(Eksplikatsioon!D136=0,"",Eksplikatsioon!D136)</f>
        <v>Nõupidamise ruum</v>
      </c>
      <c r="E134" s="54">
        <f>IF(Eksplikatsioon!F136=0,"",Eksplikatsioon!F136)</f>
        <v>8.4</v>
      </c>
      <c r="F134" s="23" t="str">
        <f>IF(Eksplikatsioon!H136=0,"",Eksplikatsioon!H136)</f>
        <v>Kaugtöökoht/vestlusboks. Võimalik broneerida kõigil asutustel</v>
      </c>
      <c r="G134" s="23" t="str">
        <f>IF(Eksplikatsioon!J136=0,"",Eksplikatsioon!J136)</f>
        <v>Ainukasutuses pind</v>
      </c>
      <c r="H134" s="23" t="str">
        <f>IF(Eksplikatsioon!K136=0,"",Eksplikatsioon!K136)</f>
        <v>Rahandusministeerium</v>
      </c>
      <c r="I134" s="23" t="str">
        <f>IF(Eksplikatsioon!L136=0,"",Eksplikatsioon!L136)</f>
        <v>SUUR3_24</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25">
      <c r="A135" s="23" t="str">
        <f>IF(Eksplikatsioon!A137=0,"",Eksplikatsioon!A137)</f>
        <v>04</v>
      </c>
      <c r="B135" s="56" t="str">
        <f>IF(Eksplikatsioon!B137=0,"",Eksplikatsioon!B137)</f>
        <v>419</v>
      </c>
      <c r="C135" s="23" t="str">
        <f>IF(Eksplikatsioon!C137=0,"",Eksplikatsioon!C137)</f>
        <v>ÜÜRITAV PIND</v>
      </c>
      <c r="D135" s="23" t="str">
        <f>IF(Eksplikatsioon!D137=0,"",Eksplikatsioon!D137)</f>
        <v>Koridor</v>
      </c>
      <c r="E135" s="54">
        <f>IF(Eksplikatsioon!F137=0,"",Eksplikatsioon!F137)</f>
        <v>5</v>
      </c>
      <c r="F135" s="23" t="str">
        <f>IF(Eksplikatsioon!H137=0,"",Eksplikatsioon!H137)</f>
        <v/>
      </c>
      <c r="G135" s="23" t="str">
        <f>IF(Eksplikatsioon!J137=0,"",Eksplikatsioon!J137)</f>
        <v>Ainukasutuses pind</v>
      </c>
      <c r="H135" s="23" t="str">
        <f>IF(Eksplikatsioon!K137=0,"",Eksplikatsioon!K137)</f>
        <v>Rahandusministeerium</v>
      </c>
      <c r="I135" s="23" t="str">
        <f>IF(Eksplikatsioon!L137=0,"",Eksplikatsioon!L137)</f>
        <v>SUUR3_24</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25">
      <c r="A136" s="23" t="str">
        <f>IF(Eksplikatsioon!A138=0,"",Eksplikatsioon!A138)</f>
        <v>04</v>
      </c>
      <c r="B136" s="56" t="str">
        <f>IF(Eksplikatsioon!B138=0,"",Eksplikatsioon!B138)</f>
        <v>419a</v>
      </c>
      <c r="C136" s="23" t="str">
        <f>IF(Eksplikatsioon!C138=0,"",Eksplikatsioon!C138)</f>
        <v>ÜÜRITAV PIND</v>
      </c>
      <c r="D136" s="23" t="str">
        <f>IF(Eksplikatsioon!D138=0,"",Eksplikatsioon!D138)</f>
        <v>Eesruum</v>
      </c>
      <c r="E136" s="54">
        <f>IF(Eksplikatsioon!F138=0,"",Eksplikatsioon!F138)</f>
        <v>4</v>
      </c>
      <c r="F136" s="23" t="str">
        <f>IF(Eksplikatsioon!H138=0,"",Eksplikatsioon!H138)</f>
        <v/>
      </c>
      <c r="G136" s="23" t="str">
        <f>IF(Eksplikatsioon!J138=0,"",Eksplikatsioon!J138)</f>
        <v>Ainukasutuses pind</v>
      </c>
      <c r="H136" s="23" t="str">
        <f>IF(Eksplikatsioon!K138=0,"",Eksplikatsioon!K138)</f>
        <v>Rahandusministeerium</v>
      </c>
      <c r="I136" s="23" t="str">
        <f>IF(Eksplikatsioon!L138=0,"",Eksplikatsioon!L138)</f>
        <v>SUUR3_24</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25">
      <c r="A137" s="23" t="str">
        <f>IF(Eksplikatsioon!A139=0,"",Eksplikatsioon!A139)</f>
        <v>04</v>
      </c>
      <c r="B137" s="56" t="str">
        <f>IF(Eksplikatsioon!B139=0,"",Eksplikatsioon!B139)</f>
        <v>420</v>
      </c>
      <c r="C137" s="23" t="str">
        <f>IF(Eksplikatsioon!C139=0,"",Eksplikatsioon!C139)</f>
        <v>ÜÜRITAV PIND</v>
      </c>
      <c r="D137" s="23" t="str">
        <f>IF(Eksplikatsioon!D139=0,"",Eksplikatsioon!D139)</f>
        <v>WC</v>
      </c>
      <c r="E137" s="54">
        <f>IF(Eksplikatsioon!F139=0,"",Eksplikatsioon!F139)</f>
        <v>2.1</v>
      </c>
      <c r="F137" s="23" t="str">
        <f>IF(Eksplikatsioon!H139=0,"",Eksplikatsioon!H139)</f>
        <v/>
      </c>
      <c r="G137" s="23" t="str">
        <f>IF(Eksplikatsioon!J139=0,"",Eksplikatsioon!J139)</f>
        <v>Ainukasutuses pind</v>
      </c>
      <c r="H137" s="23" t="str">
        <f>IF(Eksplikatsioon!K139=0,"",Eksplikatsioon!K139)</f>
        <v>Rahandusministeerium</v>
      </c>
      <c r="I137" s="23" t="str">
        <f>IF(Eksplikatsioon!L139=0,"",Eksplikatsioon!L139)</f>
        <v>SUUR3_24</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25">
      <c r="A138" s="23" t="str">
        <f>IF(Eksplikatsioon!A140=0,"",Eksplikatsioon!A140)</f>
        <v>04</v>
      </c>
      <c r="B138" s="56" t="str">
        <f>IF(Eksplikatsioon!B140=0,"",Eksplikatsioon!B140)</f>
        <v>421</v>
      </c>
      <c r="C138" s="23" t="str">
        <f>IF(Eksplikatsioon!C140=0,"",Eksplikatsioon!C140)</f>
        <v>ÜÜRITAV PIND</v>
      </c>
      <c r="D138" s="23" t="str">
        <f>IF(Eksplikatsioon!D140=0,"",Eksplikatsioon!D140)</f>
        <v>WC</v>
      </c>
      <c r="E138" s="54">
        <f>IF(Eksplikatsioon!F140=0,"",Eksplikatsioon!F140)</f>
        <v>2</v>
      </c>
      <c r="F138" s="23" t="str">
        <f>IF(Eksplikatsioon!H140=0,"",Eksplikatsioon!H140)</f>
        <v/>
      </c>
      <c r="G138" s="23" t="str">
        <f>IF(Eksplikatsioon!J140=0,"",Eksplikatsioon!J140)</f>
        <v>Ainukasutuses pind</v>
      </c>
      <c r="H138" s="23" t="str">
        <f>IF(Eksplikatsioon!K140=0,"",Eksplikatsioon!K140)</f>
        <v>Rahandusministeerium</v>
      </c>
      <c r="I138" s="23" t="str">
        <f>IF(Eksplikatsioon!L140=0,"",Eksplikatsioon!L140)</f>
        <v>SUUR3_24</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25">
      <c r="A139" s="23" t="str">
        <f>IF(Eksplikatsioon!A141=0,"",Eksplikatsioon!A141)</f>
        <v>04</v>
      </c>
      <c r="B139" s="56" t="str">
        <f>IF(Eksplikatsioon!B141=0,"",Eksplikatsioon!B141)</f>
        <v>423</v>
      </c>
      <c r="C139" s="23" t="str">
        <f>IF(Eksplikatsioon!C141=0,"",Eksplikatsioon!C141)</f>
        <v>VERTIKAALSETE ÜHENDUSTEEDE PIND</v>
      </c>
      <c r="D139" s="23" t="str">
        <f>IF(Eksplikatsioon!D141=0,"",Eksplikatsioon!D141)</f>
        <v>Trepp/Trepikoda</v>
      </c>
      <c r="E139" s="54">
        <f>IF(Eksplikatsioon!F141=0,"",Eksplikatsioon!F141)</f>
        <v>15.1</v>
      </c>
      <c r="F139" s="23" t="str">
        <f>IF(Eksplikatsioon!H141=0,"",Eksplikatsioon!H141)</f>
        <v/>
      </c>
      <c r="G139" s="23" t="str">
        <f>IF(Eksplikatsioon!J141=0,"",Eksplikatsioon!J141)</f>
        <v/>
      </c>
      <c r="H139" s="23" t="str">
        <f>IF(Eksplikatsioon!K141=0,"",Eksplikatsioon!K141)</f>
        <v/>
      </c>
      <c r="I139" s="23" t="str">
        <f>IF(Eksplikatsioon!L141=0,"",Eksplikatsioon!L141)</f>
        <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25">
      <c r="A140" s="23" t="str">
        <f>IF(Eksplikatsioon!A142=0,"",Eksplikatsioon!A142)</f>
        <v>05</v>
      </c>
      <c r="B140" s="56" t="str">
        <f>IF(Eksplikatsioon!B142=0,"",Eksplikatsioon!B142)</f>
        <v>501</v>
      </c>
      <c r="C140" s="23" t="str">
        <f>IF(Eksplikatsioon!C142=0,"",Eksplikatsioon!C142)</f>
        <v>VERTIKAALSETE ÜHENDUSTEEDE PIND</v>
      </c>
      <c r="D140" s="23" t="str">
        <f>IF(Eksplikatsioon!D142=0,"",Eksplikatsioon!D142)</f>
        <v>Lift</v>
      </c>
      <c r="E140" s="54">
        <f>IF(Eksplikatsioon!F142=0,"",Eksplikatsioon!F142)</f>
        <v>4.0999999999999996</v>
      </c>
      <c r="F140" s="23" t="str">
        <f>IF(Eksplikatsioon!H142=0,"",Eksplikatsioon!H142)</f>
        <v/>
      </c>
      <c r="G140" s="23" t="str">
        <f>IF(Eksplikatsioon!J142=0,"",Eksplikatsioon!J142)</f>
        <v/>
      </c>
      <c r="H140" s="23" t="str">
        <f>IF(Eksplikatsioon!K142=0,"",Eksplikatsioon!K142)</f>
        <v/>
      </c>
      <c r="I140" s="23" t="str">
        <f>IF(Eksplikatsioon!L142=0,"",Eksplikatsioon!L142)</f>
        <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25">
      <c r="A141" s="23" t="str">
        <f>IF(Eksplikatsioon!A143=0,"",Eksplikatsioon!A143)</f>
        <v>05</v>
      </c>
      <c r="B141" s="56" t="str">
        <f>IF(Eksplikatsioon!B143=0,"",Eksplikatsioon!B143)</f>
        <v>502</v>
      </c>
      <c r="C141" s="23" t="str">
        <f>IF(Eksplikatsioon!C143=0,"",Eksplikatsioon!C143)</f>
        <v>TEHNOPIND</v>
      </c>
      <c r="D141" s="23" t="str">
        <f>IF(Eksplikatsioon!D143=0,"",Eksplikatsioon!D143)</f>
        <v>Vent ruum</v>
      </c>
      <c r="E141" s="54">
        <f>IF(Eksplikatsioon!F143=0,"",Eksplikatsioon!F143)</f>
        <v>58.1</v>
      </c>
      <c r="F141" s="23" t="str">
        <f>IF(Eksplikatsioon!H143=0,"",Eksplikatsioon!H143)</f>
        <v/>
      </c>
      <c r="G141" s="23" t="str">
        <f>IF(Eksplikatsioon!J143=0,"",Eksplikatsioon!J143)</f>
        <v/>
      </c>
      <c r="H141" s="23" t="str">
        <f>IF(Eksplikatsioon!K143=0,"",Eksplikatsioon!K143)</f>
        <v/>
      </c>
      <c r="I141" s="23" t="str">
        <f>IF(Eksplikatsioon!L143=0,"",Eksplikatsioon!L143)</f>
        <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25">
      <c r="A142" s="23" t="str">
        <f>IF(Eksplikatsioon!A144=0,"",Eksplikatsioon!A144)</f>
        <v/>
      </c>
      <c r="B142" s="56" t="str">
        <f>IF(Eksplikatsioon!B144=0,"",Eksplikatsioon!B144)</f>
        <v/>
      </c>
      <c r="C142" s="23" t="str">
        <f>IF(Eksplikatsioon!C144=0,"",Eksplikatsioon!C144)</f>
        <v/>
      </c>
      <c r="D142" s="23" t="str">
        <f>IF(Eksplikatsioon!D144=0,"",Eksplikatsioon!D144)</f>
        <v/>
      </c>
      <c r="E142" s="54" t="str">
        <f>IF(Eksplikatsioon!F144=0,"",Eksplikatsioon!F144)</f>
        <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25">
      <c r="A143" s="23" t="str">
        <f>IF(Eksplikatsioon!A145=0,"",Eksplikatsioon!A145)</f>
        <v/>
      </c>
      <c r="B143" s="56" t="str">
        <f>IF(Eksplikatsioon!B145=0,"",Eksplikatsioon!B145)</f>
        <v/>
      </c>
      <c r="C143" s="23" t="str">
        <f>IF(Eksplikatsioon!C145=0,"",Eksplikatsioon!C145)</f>
        <v/>
      </c>
      <c r="D143" s="23" t="str">
        <f>IF(Eksplikatsioon!D145=0,"",Eksplikatsioon!D145)</f>
        <v/>
      </c>
      <c r="E143" s="54" t="str">
        <f>IF(Eksplikatsioon!F145=0,"",Eksplikatsioon!F145)</f>
        <v/>
      </c>
      <c r="F143" s="23" t="str">
        <f>IF(Eksplikatsioon!H145=0,"",Eksplikatsioon!H145)</f>
        <v/>
      </c>
      <c r="G143" s="23" t="str">
        <f>IF(Eksplikatsioon!J145=0,"",Eksplikatsioon!J145)</f>
        <v/>
      </c>
      <c r="H143" s="23" t="str">
        <f>IF(Eksplikatsioon!K145=0,"",Eksplikatsioon!K145)</f>
        <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25">
      <c r="A144" s="23" t="str">
        <f>IF(Eksplikatsioon!A146=0,"",Eksplikatsioon!A146)</f>
        <v/>
      </c>
      <c r="B144" s="56" t="str">
        <f>IF(Eksplikatsioon!B146=0,"",Eksplikatsioon!B146)</f>
        <v/>
      </c>
      <c r="C144" s="23" t="str">
        <f>IF(Eksplikatsioon!C146=0,"",Eksplikatsioon!C146)</f>
        <v/>
      </c>
      <c r="D144" s="23" t="str">
        <f>IF(Eksplikatsioon!D146=0,"",Eksplikatsioon!D146)</f>
        <v/>
      </c>
      <c r="E144" s="54" t="str">
        <f>IF(Eksplikatsioon!F146=0,"",Eksplikatsioon!F146)</f>
        <v/>
      </c>
      <c r="F144" s="23" t="str">
        <f>IF(Eksplikatsioon!H146=0,"",Eksplikatsioon!H146)</f>
        <v/>
      </c>
      <c r="G144" s="23" t="str">
        <f>IF(Eksplikatsioon!J146=0,"",Eksplikatsioon!J146)</f>
        <v/>
      </c>
      <c r="H144" s="23" t="str">
        <f>IF(Eksplikatsioon!K146=0,"",Eksplikatsioon!K146)</f>
        <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25">
      <c r="A145" s="23" t="str">
        <f>IF(Eksplikatsioon!A147=0,"",Eksplikatsioon!A147)</f>
        <v/>
      </c>
      <c r="B145" s="56" t="str">
        <f>IF(Eksplikatsioon!B147=0,"",Eksplikatsioon!B147)</f>
        <v/>
      </c>
      <c r="C145" s="23" t="str">
        <f>IF(Eksplikatsioon!C147=0,"",Eksplikatsioon!C147)</f>
        <v/>
      </c>
      <c r="D145" s="23" t="str">
        <f>IF(Eksplikatsioon!D147=0,"",Eksplikatsioon!D147)</f>
        <v/>
      </c>
      <c r="E145" s="54" t="str">
        <f>IF(Eksplikatsioon!F147=0,"",Eksplikatsioon!F147)</f>
        <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25">
      <c r="A146" s="23" t="str">
        <f>IF(Eksplikatsioon!A148=0,"",Eksplikatsioon!A148)</f>
        <v/>
      </c>
      <c r="B146" s="56" t="str">
        <f>IF(Eksplikatsioon!B148=0,"",Eksplikatsioon!B148)</f>
        <v/>
      </c>
      <c r="C146" s="23" t="str">
        <f>IF(Eksplikatsioon!C148=0,"",Eksplikatsioon!C148)</f>
        <v/>
      </c>
      <c r="D146" s="23" t="str">
        <f>IF(Eksplikatsioon!D148=0,"",Eksplikatsioon!D148)</f>
        <v/>
      </c>
      <c r="E146" s="54" t="str">
        <f>IF(Eksplikatsioon!F148=0,"",Eksplikatsioon!F148)</f>
        <v/>
      </c>
      <c r="F146" s="23" t="str">
        <f>IF(Eksplikatsioon!H148=0,"",Eksplikatsioon!H148)</f>
        <v/>
      </c>
      <c r="G146" s="23" t="str">
        <f>IF(Eksplikatsioon!J148=0,"",Eksplikatsioon!J148)</f>
        <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25">
      <c r="A147" s="23" t="str">
        <f>IF(Eksplikatsioon!A149=0,"",Eksplikatsioon!A149)</f>
        <v/>
      </c>
      <c r="B147" s="56" t="str">
        <f>IF(Eksplikatsioon!B149=0,"",Eksplikatsioon!B149)</f>
        <v/>
      </c>
      <c r="C147" s="23" t="str">
        <f>IF(Eksplikatsioon!C149=0,"",Eksplikatsioon!C149)</f>
        <v/>
      </c>
      <c r="D147" s="23" t="str">
        <f>IF(Eksplikatsioon!D149=0,"",Eksplikatsioon!D149)</f>
        <v/>
      </c>
      <c r="E147" s="54" t="str">
        <f>IF(Eksplikatsioon!F149=0,"",Eksplikatsioon!F149)</f>
        <v/>
      </c>
      <c r="F147" s="23" t="str">
        <f>IF(Eksplikatsioon!H149=0,"",Eksplikatsioon!H149)</f>
        <v/>
      </c>
      <c r="G147" s="23" t="str">
        <f>IF(Eksplikatsioon!J149=0,"",Eksplikatsioon!J149)</f>
        <v/>
      </c>
      <c r="H147" s="23" t="str">
        <f>IF(Eksplikatsioon!K149=0,"",Eksplikatsioon!K149)</f>
        <v/>
      </c>
      <c r="I147" s="23" t="str">
        <f>IF(Eksplikatsioon!L149=0,"",Eksplikatsioon!L149)</f>
        <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25">
      <c r="A148" s="23" t="str">
        <f>IF(Eksplikatsioon!A150=0,"",Eksplikatsioon!A150)</f>
        <v/>
      </c>
      <c r="B148" s="56" t="str">
        <f>IF(Eksplikatsioon!B150=0,"",Eksplikatsioon!B150)</f>
        <v/>
      </c>
      <c r="C148" s="23" t="str">
        <f>IF(Eksplikatsioon!C150=0,"",Eksplikatsioon!C150)</f>
        <v/>
      </c>
      <c r="D148" s="23" t="str">
        <f>IF(Eksplikatsioon!D150=0,"",Eksplikatsioon!D150)</f>
        <v/>
      </c>
      <c r="E148" s="54" t="str">
        <f>IF(Eksplikatsioon!F150=0,"",Eksplikatsioon!F150)</f>
        <v/>
      </c>
      <c r="F148" s="23" t="str">
        <f>IF(Eksplikatsioon!H150=0,"",Eksplikatsioon!H150)</f>
        <v/>
      </c>
      <c r="G148" s="23" t="str">
        <f>IF(Eksplikatsioon!J150=0,"",Eksplikatsioon!J150)</f>
        <v/>
      </c>
      <c r="H148" s="23" t="str">
        <f>IF(Eksplikatsioon!K150=0,"",Eksplikatsioon!K150)</f>
        <v/>
      </c>
      <c r="I148" s="23" t="str">
        <f>IF(Eksplikatsioon!L150=0,"",Eksplikatsioon!L150)</f>
        <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25">
      <c r="A149" s="23" t="str">
        <f>IF(Eksplikatsioon!A151=0,"",Eksplikatsioon!A151)</f>
        <v/>
      </c>
      <c r="B149" s="56" t="str">
        <f>IF(Eksplikatsioon!B151=0,"",Eksplikatsioon!B151)</f>
        <v/>
      </c>
      <c r="C149" s="23" t="str">
        <f>IF(Eksplikatsioon!C151=0,"",Eksplikatsioon!C151)</f>
        <v/>
      </c>
      <c r="D149" s="23" t="str">
        <f>IF(Eksplikatsioon!D151=0,"",Eksplikatsioon!D151)</f>
        <v/>
      </c>
      <c r="E149" s="54" t="str">
        <f>IF(Eksplikatsioon!F151=0,"",Eksplikatsioon!F151)</f>
        <v/>
      </c>
      <c r="F149" s="23" t="str">
        <f>IF(Eksplikatsioon!H151=0,"",Eksplikatsioon!H151)</f>
        <v/>
      </c>
      <c r="G149" s="23" t="str">
        <f>IF(Eksplikatsioon!J151=0,"",Eksplikatsioon!J151)</f>
        <v/>
      </c>
      <c r="H149" s="23" t="str">
        <f>IF(Eksplikatsioon!K151=0,"",Eksplikatsioon!K151)</f>
        <v/>
      </c>
      <c r="I149" s="23" t="str">
        <f>IF(Eksplikatsioon!L151=0,"",Eksplikatsioon!L151)</f>
        <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25">
      <c r="A150" s="23" t="str">
        <f>IF(Eksplikatsioon!A152=0,"",Eksplikatsioon!A152)</f>
        <v/>
      </c>
      <c r="B150" s="56" t="str">
        <f>IF(Eksplikatsioon!B152=0,"",Eksplikatsioon!B152)</f>
        <v/>
      </c>
      <c r="C150" s="23" t="str">
        <f>IF(Eksplikatsioon!C152=0,"",Eksplikatsioon!C152)</f>
        <v/>
      </c>
      <c r="D150" s="23" t="str">
        <f>IF(Eksplikatsioon!D152=0,"",Eksplikatsioon!D152)</f>
        <v/>
      </c>
      <c r="E150" s="54" t="str">
        <f>IF(Eksplikatsioon!F152=0,"",Eksplikatsioon!F152)</f>
        <v/>
      </c>
      <c r="F150" s="23" t="str">
        <f>IF(Eksplikatsioon!H152=0,"",Eksplikatsioon!H152)</f>
        <v/>
      </c>
      <c r="G150" s="23" t="str">
        <f>IF(Eksplikatsioon!J152=0,"",Eksplikatsioon!J152)</f>
        <v/>
      </c>
      <c r="H150" s="23" t="str">
        <f>IF(Eksplikatsioon!K152=0,"",Eksplikatsioon!K152)</f>
        <v/>
      </c>
      <c r="I150" s="23" t="str">
        <f>IF(Eksplikatsioon!L152=0,"",Eksplikatsioon!L152)</f>
        <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25">
      <c r="A151" s="23" t="str">
        <f>IF(Eksplikatsioon!A153=0,"",Eksplikatsioon!A153)</f>
        <v/>
      </c>
      <c r="B151" s="56" t="str">
        <f>IF(Eksplikatsioon!B153=0,"",Eksplikatsioon!B153)</f>
        <v/>
      </c>
      <c r="C151" s="23" t="str">
        <f>IF(Eksplikatsioon!C153=0,"",Eksplikatsioon!C153)</f>
        <v/>
      </c>
      <c r="D151" s="23" t="str">
        <f>IF(Eksplikatsioon!D153=0,"",Eksplikatsioon!D153)</f>
        <v/>
      </c>
      <c r="E151" s="54" t="str">
        <f>IF(Eksplikatsioon!F153=0,"",Eksplikatsioon!F153)</f>
        <v/>
      </c>
      <c r="F151" s="23" t="str">
        <f>IF(Eksplikatsioon!H153=0,"",Eksplikatsioon!H153)</f>
        <v/>
      </c>
      <c r="G151" s="23" t="str">
        <f>IF(Eksplikatsioon!J153=0,"",Eksplikatsioon!J153)</f>
        <v/>
      </c>
      <c r="H151" s="23" t="str">
        <f>IF(Eksplikatsioon!K153=0,"",Eksplikatsioon!K153)</f>
        <v/>
      </c>
      <c r="I151" s="23" t="str">
        <f>IF(Eksplikatsioon!L153=0,"",Eksplikatsioon!L153)</f>
        <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25">
      <c r="A152" s="23" t="str">
        <f>IF(Eksplikatsioon!A154=0,"",Eksplikatsioon!A154)</f>
        <v/>
      </c>
      <c r="B152" s="56" t="str">
        <f>IF(Eksplikatsioon!B154=0,"",Eksplikatsioon!B154)</f>
        <v/>
      </c>
      <c r="C152" s="23" t="str">
        <f>IF(Eksplikatsioon!C154=0,"",Eksplikatsioon!C154)</f>
        <v/>
      </c>
      <c r="D152" s="23" t="str">
        <f>IF(Eksplikatsioon!D154=0,"",Eksplikatsioon!D154)</f>
        <v/>
      </c>
      <c r="E152" s="54" t="str">
        <f>IF(Eksplikatsioon!F154=0,"",Eksplikatsioon!F154)</f>
        <v/>
      </c>
      <c r="F152" s="23" t="str">
        <f>IF(Eksplikatsioon!H154=0,"",Eksplikatsioon!H154)</f>
        <v/>
      </c>
      <c r="G152" s="23" t="str">
        <f>IF(Eksplikatsioon!J154=0,"",Eksplikatsioon!J154)</f>
        <v/>
      </c>
      <c r="H152" s="23" t="str">
        <f>IF(Eksplikatsioon!K154=0,"",Eksplikatsioon!K154)</f>
        <v/>
      </c>
      <c r="I152" s="23" t="str">
        <f>IF(Eksplikatsioon!L154=0,"",Eksplikatsioon!L154)</f>
        <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25">
      <c r="A153" s="23" t="str">
        <f>IF(Eksplikatsioon!A155=0,"",Eksplikatsioon!A155)</f>
        <v/>
      </c>
      <c r="B153" s="56" t="str">
        <f>IF(Eksplikatsioon!B155=0,"",Eksplikatsioon!B155)</f>
        <v/>
      </c>
      <c r="C153" s="23" t="str">
        <f>IF(Eksplikatsioon!C155=0,"",Eksplikatsioon!C155)</f>
        <v/>
      </c>
      <c r="D153" s="23" t="str">
        <f>IF(Eksplikatsioon!D155=0,"",Eksplikatsioon!D155)</f>
        <v/>
      </c>
      <c r="E153" s="54" t="str">
        <f>IF(Eksplikatsioon!F155=0,"",Eksplikatsioon!F155)</f>
        <v/>
      </c>
      <c r="F153" s="23" t="str">
        <f>IF(Eksplikatsioon!H155=0,"",Eksplikatsioon!H155)</f>
        <v/>
      </c>
      <c r="G153" s="23" t="str">
        <f>IF(Eksplikatsioon!J155=0,"",Eksplikatsioon!J155)</f>
        <v/>
      </c>
      <c r="H153" s="23" t="str">
        <f>IF(Eksplikatsioon!K155=0,"",Eksplikatsioon!K155)</f>
        <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25">
      <c r="A154" s="23" t="str">
        <f>IF(Eksplikatsioon!A156=0,"",Eksplikatsioon!A156)</f>
        <v/>
      </c>
      <c r="B154" s="56" t="str">
        <f>IF(Eksplikatsioon!B156=0,"",Eksplikatsioon!B156)</f>
        <v/>
      </c>
      <c r="C154" s="23" t="str">
        <f>IF(Eksplikatsioon!C156=0,"",Eksplikatsioon!C156)</f>
        <v/>
      </c>
      <c r="D154" s="23" t="str">
        <f>IF(Eksplikatsioon!D156=0,"",Eksplikatsioon!D156)</f>
        <v/>
      </c>
      <c r="E154" s="54" t="str">
        <f>IF(Eksplikatsioon!F156=0,"",Eksplikatsioon!F156)</f>
        <v/>
      </c>
      <c r="F154" s="23" t="str">
        <f>IF(Eksplikatsioon!H156=0,"",Eksplikatsioon!H156)</f>
        <v/>
      </c>
      <c r="G154" s="23" t="str">
        <f>IF(Eksplikatsioon!J156=0,"",Eksplikatsioon!J156)</f>
        <v/>
      </c>
      <c r="H154" s="23" t="str">
        <f>IF(Eksplikatsioon!K156=0,"",Eksplikatsioon!K156)</f>
        <v/>
      </c>
      <c r="I154" s="23" t="str">
        <f>IF(Eksplikatsioon!L156=0,"",Eksplikatsioon!L156)</f>
        <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25">
      <c r="A155" s="23" t="str">
        <f>IF(Eksplikatsioon!A157=0,"",Eksplikatsioon!A157)</f>
        <v/>
      </c>
      <c r="B155" s="56" t="str">
        <f>IF(Eksplikatsioon!B157=0,"",Eksplikatsioon!B157)</f>
        <v/>
      </c>
      <c r="C155" s="23" t="str">
        <f>IF(Eksplikatsioon!C157=0,"",Eksplikatsioon!C157)</f>
        <v/>
      </c>
      <c r="D155" s="23" t="str">
        <f>IF(Eksplikatsioon!D157=0,"",Eksplikatsioon!D157)</f>
        <v/>
      </c>
      <c r="E155" s="54" t="str">
        <f>IF(Eksplikatsioon!F157=0,"",Eksplikatsioon!F157)</f>
        <v/>
      </c>
      <c r="F155" s="23" t="str">
        <f>IF(Eksplikatsioon!H157=0,"",Eksplikatsioon!H157)</f>
        <v/>
      </c>
      <c r="G155" s="23" t="str">
        <f>IF(Eksplikatsioon!J157=0,"",Eksplikatsioon!J157)</f>
        <v/>
      </c>
      <c r="H155" s="23" t="str">
        <f>IF(Eksplikatsioon!K157=0,"",Eksplikatsioon!K157)</f>
        <v/>
      </c>
      <c r="I155" s="23" t="str">
        <f>IF(Eksplikatsioon!L157=0,"",Eksplikatsioon!L157)</f>
        <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25">
      <c r="A156" s="23" t="str">
        <f>IF(Eksplikatsioon!A158=0,"",Eksplikatsioon!A158)</f>
        <v/>
      </c>
      <c r="B156" s="56" t="str">
        <f>IF(Eksplikatsioon!B158=0,"",Eksplikatsioon!B158)</f>
        <v/>
      </c>
      <c r="C156" s="23" t="str">
        <f>IF(Eksplikatsioon!C158=0,"",Eksplikatsioon!C158)</f>
        <v/>
      </c>
      <c r="D156" s="23" t="str">
        <f>IF(Eksplikatsioon!D158=0,"",Eksplikatsioon!D158)</f>
        <v/>
      </c>
      <c r="E156" s="54" t="str">
        <f>IF(Eksplikatsioon!F158=0,"",Eksplikatsioon!F158)</f>
        <v/>
      </c>
      <c r="F156" s="23" t="str">
        <f>IF(Eksplikatsioon!H158=0,"",Eksplikatsioon!H158)</f>
        <v/>
      </c>
      <c r="G156" s="23" t="str">
        <f>IF(Eksplikatsioon!J158=0,"",Eksplikatsioon!J158)</f>
        <v/>
      </c>
      <c r="H156" s="23" t="str">
        <f>IF(Eksplikatsioon!K158=0,"",Eksplikatsioon!K158)</f>
        <v/>
      </c>
      <c r="I156" s="23" t="str">
        <f>IF(Eksplikatsioon!L158=0,"",Eksplikatsioon!L158)</f>
        <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25">
      <c r="A157" s="23" t="str">
        <f>IF(Eksplikatsioon!A159=0,"",Eksplikatsioon!A159)</f>
        <v/>
      </c>
      <c r="B157" s="56" t="str">
        <f>IF(Eksplikatsioon!B159=0,"",Eksplikatsioon!B159)</f>
        <v/>
      </c>
      <c r="C157" s="23" t="str">
        <f>IF(Eksplikatsioon!C159=0,"",Eksplikatsioon!C159)</f>
        <v/>
      </c>
      <c r="D157" s="23" t="str">
        <f>IF(Eksplikatsioon!D159=0,"",Eksplikatsioon!D159)</f>
        <v/>
      </c>
      <c r="E157" s="54" t="str">
        <f>IF(Eksplikatsioon!F159=0,"",Eksplikatsioon!F159)</f>
        <v/>
      </c>
      <c r="F157" s="23" t="str">
        <f>IF(Eksplikatsioon!H159=0,"",Eksplikatsioon!H159)</f>
        <v/>
      </c>
      <c r="G157" s="23" t="str">
        <f>IF(Eksplikatsioon!J159=0,"",Eksplikatsioon!J159)</f>
        <v/>
      </c>
      <c r="H157" s="23" t="str">
        <f>IF(Eksplikatsioon!K159=0,"",Eksplikatsioon!K159)</f>
        <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25">
      <c r="A158" s="23" t="str">
        <f>IF(Eksplikatsioon!A160=0,"",Eksplikatsioon!A160)</f>
        <v/>
      </c>
      <c r="B158" s="56" t="str">
        <f>IF(Eksplikatsioon!B160=0,"",Eksplikatsioon!B160)</f>
        <v/>
      </c>
      <c r="C158" s="23" t="str">
        <f>IF(Eksplikatsioon!C160=0,"",Eksplikatsioon!C160)</f>
        <v/>
      </c>
      <c r="D158" s="23" t="str">
        <f>IF(Eksplikatsioon!D160=0,"",Eksplikatsioon!D160)</f>
        <v/>
      </c>
      <c r="E158" s="54" t="str">
        <f>IF(Eksplikatsioon!F160=0,"",Eksplikatsioon!F160)</f>
        <v/>
      </c>
      <c r="F158" s="23" t="str">
        <f>IF(Eksplikatsioon!H160=0,"",Eksplikatsioon!H160)</f>
        <v/>
      </c>
      <c r="G158" s="23" t="str">
        <f>IF(Eksplikatsioon!J160=0,"",Eksplikatsioon!J160)</f>
        <v/>
      </c>
      <c r="H158" s="23" t="str">
        <f>IF(Eksplikatsioon!K160=0,"",Eksplikatsioon!K160)</f>
        <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25">
      <c r="A159" s="23" t="str">
        <f>IF(Eksplikatsioon!A161=0,"",Eksplikatsioon!A161)</f>
        <v/>
      </c>
      <c r="B159" s="56" t="str">
        <f>IF(Eksplikatsioon!B161=0,"",Eksplikatsioon!B161)</f>
        <v/>
      </c>
      <c r="C159" s="23" t="str">
        <f>IF(Eksplikatsioon!C161=0,"",Eksplikatsioon!C161)</f>
        <v/>
      </c>
      <c r="D159" s="23" t="str">
        <f>IF(Eksplikatsioon!D161=0,"",Eksplikatsioon!D161)</f>
        <v/>
      </c>
      <c r="E159" s="54" t="str">
        <f>IF(Eksplikatsioon!F161=0,"",Eksplikatsioon!F161)</f>
        <v/>
      </c>
      <c r="F159" s="23" t="str">
        <f>IF(Eksplikatsioon!H161=0,"",Eksplikatsioon!H161)</f>
        <v/>
      </c>
      <c r="G159" s="23" t="str">
        <f>IF(Eksplikatsioon!J161=0,"",Eksplikatsioon!J161)</f>
        <v/>
      </c>
      <c r="H159" s="23" t="str">
        <f>IF(Eksplikatsioon!K161=0,"",Eksplikatsioon!K161)</f>
        <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25">
      <c r="A160" s="23" t="str">
        <f>IF(Eksplikatsioon!A162=0,"",Eksplikatsioon!A162)</f>
        <v/>
      </c>
      <c r="B160" s="56" t="str">
        <f>IF(Eksplikatsioon!B162=0,"",Eksplikatsioon!B162)</f>
        <v/>
      </c>
      <c r="C160" s="23" t="str">
        <f>IF(Eksplikatsioon!C162=0,"",Eksplikatsioon!C162)</f>
        <v/>
      </c>
      <c r="D160" s="23" t="str">
        <f>IF(Eksplikatsioon!D162=0,"",Eksplikatsioon!D162)</f>
        <v/>
      </c>
      <c r="E160" s="54" t="str">
        <f>IF(Eksplikatsioon!F162=0,"",Eksplikatsioon!F162)</f>
        <v/>
      </c>
      <c r="F160" s="23" t="str">
        <f>IF(Eksplikatsioon!H162=0,"",Eksplikatsioon!H162)</f>
        <v/>
      </c>
      <c r="G160" s="23" t="str">
        <f>IF(Eksplikatsioon!J162=0,"",Eksplikatsioon!J162)</f>
        <v/>
      </c>
      <c r="H160" s="23" t="str">
        <f>IF(Eksplikatsioon!K162=0,"",Eksplikatsioon!K162)</f>
        <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25">
      <c r="A161" s="23" t="str">
        <f>IF(Eksplikatsioon!A163=0,"",Eksplikatsioon!A163)</f>
        <v/>
      </c>
      <c r="B161" s="56" t="str">
        <f>IF(Eksplikatsioon!B163=0,"",Eksplikatsioon!B163)</f>
        <v/>
      </c>
      <c r="C161" s="23" t="str">
        <f>IF(Eksplikatsioon!C163=0,"",Eksplikatsioon!C163)</f>
        <v/>
      </c>
      <c r="D161" s="23" t="str">
        <f>IF(Eksplikatsioon!D163=0,"",Eksplikatsioon!D163)</f>
        <v/>
      </c>
      <c r="E161" s="54" t="str">
        <f>IF(Eksplikatsioon!F163=0,"",Eksplikatsioon!F163)</f>
        <v/>
      </c>
      <c r="F161" s="23" t="str">
        <f>IF(Eksplikatsioon!H163=0,"",Eksplikatsioon!H163)</f>
        <v/>
      </c>
      <c r="G161" s="23" t="str">
        <f>IF(Eksplikatsioon!J163=0,"",Eksplikatsioon!J163)</f>
        <v/>
      </c>
      <c r="H161" s="23" t="str">
        <f>IF(Eksplikatsioon!K163=0,"",Eksplikatsioon!K163)</f>
        <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25">
      <c r="A162" s="23" t="str">
        <f>IF(Eksplikatsioon!A164=0,"",Eksplikatsioon!A164)</f>
        <v/>
      </c>
      <c r="B162" s="56" t="str">
        <f>IF(Eksplikatsioon!B164=0,"",Eksplikatsioon!B164)</f>
        <v/>
      </c>
      <c r="C162" s="23" t="str">
        <f>IF(Eksplikatsioon!C164=0,"",Eksplikatsioon!C164)</f>
        <v/>
      </c>
      <c r="D162" s="23" t="str">
        <f>IF(Eksplikatsioon!D164=0,"",Eksplikatsioon!D164)</f>
        <v/>
      </c>
      <c r="E162" s="54" t="str">
        <f>IF(Eksplikatsioon!F164=0,"",Eksplikatsioon!F164)</f>
        <v/>
      </c>
      <c r="F162" s="23" t="str">
        <f>IF(Eksplikatsioon!H164=0,"",Eksplikatsioon!H164)</f>
        <v/>
      </c>
      <c r="G162" s="23" t="str">
        <f>IF(Eksplikatsioon!J164=0,"",Eksplikatsioon!J164)</f>
        <v/>
      </c>
      <c r="H162" s="23" t="str">
        <f>IF(Eksplikatsioon!K164=0,"",Eksplikatsioon!K164)</f>
        <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25">
      <c r="A163" s="23" t="str">
        <f>IF(Eksplikatsioon!A165=0,"",Eksplikatsioon!A165)</f>
        <v/>
      </c>
      <c r="B163" s="56" t="str">
        <f>IF(Eksplikatsioon!B165=0,"",Eksplikatsioon!B165)</f>
        <v/>
      </c>
      <c r="C163" s="23" t="str">
        <f>IF(Eksplikatsioon!C165=0,"",Eksplikatsioon!C165)</f>
        <v/>
      </c>
      <c r="D163" s="23" t="str">
        <f>IF(Eksplikatsioon!D165=0,"",Eksplikatsioon!D165)</f>
        <v/>
      </c>
      <c r="E163" s="54" t="str">
        <f>IF(Eksplikatsioon!F165=0,"",Eksplikatsioon!F165)</f>
        <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25">
      <c r="A164" s="23" t="str">
        <f>IF(Eksplikatsioon!A166=0,"",Eksplikatsioon!A166)</f>
        <v/>
      </c>
      <c r="B164" s="56" t="str">
        <f>IF(Eksplikatsioon!B166=0,"",Eksplikatsioon!B166)</f>
        <v/>
      </c>
      <c r="C164" s="23" t="str">
        <f>IF(Eksplikatsioon!C166=0,"",Eksplikatsioon!C166)</f>
        <v/>
      </c>
      <c r="D164" s="23" t="str">
        <f>IF(Eksplikatsioon!D166=0,"",Eksplikatsioon!D166)</f>
        <v/>
      </c>
      <c r="E164" s="54" t="str">
        <f>IF(Eksplikatsioon!F166=0,"",Eksplikatsioon!F166)</f>
        <v/>
      </c>
      <c r="F164" s="23" t="str">
        <f>IF(Eksplikatsioon!H166=0,"",Eksplikatsioon!H166)</f>
        <v/>
      </c>
      <c r="G164" s="23" t="str">
        <f>IF(Eksplikatsioon!J166=0,"",Eksplikatsioon!J166)</f>
        <v/>
      </c>
      <c r="H164" s="23" t="str">
        <f>IF(Eksplikatsioon!K166=0,"",Eksplikatsioon!K166)</f>
        <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25">
      <c r="A165" s="23" t="str">
        <f>IF(Eksplikatsioon!A167=0,"",Eksplikatsioon!A167)</f>
        <v/>
      </c>
      <c r="B165" s="56" t="str">
        <f>IF(Eksplikatsioon!B167=0,"",Eksplikatsioon!B167)</f>
        <v/>
      </c>
      <c r="C165" s="23" t="str">
        <f>IF(Eksplikatsioon!C167=0,"",Eksplikatsioon!C167)</f>
        <v/>
      </c>
      <c r="D165" s="23" t="str">
        <f>IF(Eksplikatsioon!D167=0,"",Eksplikatsioon!D167)</f>
        <v/>
      </c>
      <c r="E165" s="54" t="str">
        <f>IF(Eksplikatsioon!F167=0,"",Eksplikatsioon!F167)</f>
        <v/>
      </c>
      <c r="F165" s="23" t="str">
        <f>IF(Eksplikatsioon!H167=0,"",Eksplikatsioon!H167)</f>
        <v/>
      </c>
      <c r="G165" s="23" t="str">
        <f>IF(Eksplikatsioon!J167=0,"",Eksplikatsioon!J167)</f>
        <v/>
      </c>
      <c r="H165" s="23" t="str">
        <f>IF(Eksplikatsioon!K167=0,"",Eksplikatsioon!K167)</f>
        <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25">
      <c r="A166" s="23" t="str">
        <f>IF(Eksplikatsioon!A168=0,"",Eksplikatsioon!A168)</f>
        <v/>
      </c>
      <c r="B166" s="56" t="str">
        <f>IF(Eksplikatsioon!B168=0,"",Eksplikatsioon!B168)</f>
        <v/>
      </c>
      <c r="C166" s="23" t="str">
        <f>IF(Eksplikatsioon!C168=0,"",Eksplikatsioon!C168)</f>
        <v/>
      </c>
      <c r="D166" s="23" t="str">
        <f>IF(Eksplikatsioon!D168=0,"",Eksplikatsioon!D168)</f>
        <v/>
      </c>
      <c r="E166" s="54" t="str">
        <f>IF(Eksplikatsioon!F168=0,"",Eksplikatsioon!F168)</f>
        <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25">
      <c r="A167" s="23" t="str">
        <f>IF(Eksplikatsioon!A169=0,"",Eksplikatsioon!A169)</f>
        <v/>
      </c>
      <c r="B167" s="56" t="str">
        <f>IF(Eksplikatsioon!B169=0,"",Eksplikatsioon!B169)</f>
        <v/>
      </c>
      <c r="C167" s="23" t="str">
        <f>IF(Eksplikatsioon!C169=0,"",Eksplikatsioon!C169)</f>
        <v/>
      </c>
      <c r="D167" s="23" t="str">
        <f>IF(Eksplikatsioon!D169=0,"",Eksplikatsioon!D169)</f>
        <v/>
      </c>
      <c r="E167" s="54" t="str">
        <f>IF(Eksplikatsioon!F169=0,"",Eksplikatsioon!F169)</f>
        <v/>
      </c>
      <c r="F167" s="23" t="str">
        <f>IF(Eksplikatsioon!H169=0,"",Eksplikatsioon!H169)</f>
        <v/>
      </c>
      <c r="G167" s="23" t="str">
        <f>IF(Eksplikatsioon!J169=0,"",Eksplikatsioon!J169)</f>
        <v/>
      </c>
      <c r="H167" s="23" t="str">
        <f>IF(Eksplikatsioon!K169=0,"",Eksplikatsioon!K169)</f>
        <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25">
      <c r="A168" s="23" t="str">
        <f>IF(Eksplikatsioon!A170=0,"",Eksplikatsioon!A170)</f>
        <v/>
      </c>
      <c r="B168" s="56" t="str">
        <f>IF(Eksplikatsioon!B170=0,"",Eksplikatsioon!B170)</f>
        <v/>
      </c>
      <c r="C168" s="23" t="str">
        <f>IF(Eksplikatsioon!C170=0,"",Eksplikatsioon!C170)</f>
        <v/>
      </c>
      <c r="D168" s="23" t="str">
        <f>IF(Eksplikatsioon!D170=0,"",Eksplikatsioon!D170)</f>
        <v/>
      </c>
      <c r="E168" s="54" t="str">
        <f>IF(Eksplikatsioon!F170=0,"",Eksplikatsioon!F170)</f>
        <v/>
      </c>
      <c r="F168" s="23" t="str">
        <f>IF(Eksplikatsioon!H170=0,"",Eksplikatsioon!H170)</f>
        <v/>
      </c>
      <c r="G168" s="23" t="str">
        <f>IF(Eksplikatsioon!J170=0,"",Eksplikatsioon!J170)</f>
        <v/>
      </c>
      <c r="H168" s="23" t="str">
        <f>IF(Eksplikatsioon!K170=0,"",Eksplikatsioon!K170)</f>
        <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25">
      <c r="A169" s="23" t="str">
        <f>IF(Eksplikatsioon!A171=0,"",Eksplikatsioon!A171)</f>
        <v/>
      </c>
      <c r="B169" s="56" t="str">
        <f>IF(Eksplikatsioon!B171=0,"",Eksplikatsioon!B171)</f>
        <v/>
      </c>
      <c r="C169" s="23" t="str">
        <f>IF(Eksplikatsioon!C171=0,"",Eksplikatsioon!C171)</f>
        <v/>
      </c>
      <c r="D169" s="23" t="str">
        <f>IF(Eksplikatsioon!D171=0,"",Eksplikatsioon!D171)</f>
        <v/>
      </c>
      <c r="E169" s="54" t="str">
        <f>IF(Eksplikatsioon!F171=0,"",Eksplikatsioon!F171)</f>
        <v/>
      </c>
      <c r="F169" s="23" t="str">
        <f>IF(Eksplikatsioon!H171=0,"",Eksplikatsioon!H171)</f>
        <v/>
      </c>
      <c r="G169" s="23" t="str">
        <f>IF(Eksplikatsioon!J171=0,"",Eksplikatsioon!J171)</f>
        <v/>
      </c>
      <c r="H169" s="23" t="str">
        <f>IF(Eksplikatsioon!K171=0,"",Eksplikatsioon!K171)</f>
        <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25">
      <c r="A170" s="23" t="str">
        <f>IF(Eksplikatsioon!A172=0,"",Eksplikatsioon!A172)</f>
        <v/>
      </c>
      <c r="B170" s="56" t="str">
        <f>IF(Eksplikatsioon!B172=0,"",Eksplikatsioon!B172)</f>
        <v/>
      </c>
      <c r="C170" s="23" t="str">
        <f>IF(Eksplikatsioon!C172=0,"",Eksplikatsioon!C172)</f>
        <v/>
      </c>
      <c r="D170" s="23" t="str">
        <f>IF(Eksplikatsioon!D172=0,"",Eksplikatsioon!D172)</f>
        <v/>
      </c>
      <c r="E170" s="54" t="str">
        <f>IF(Eksplikatsioon!F172=0,"",Eksplikatsioon!F172)</f>
        <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25">
      <c r="A171" s="23" t="str">
        <f>IF(Eksplikatsioon!A173=0,"",Eksplikatsioon!A173)</f>
        <v/>
      </c>
      <c r="B171" s="56" t="str">
        <f>IF(Eksplikatsioon!B173=0,"",Eksplikatsioon!B173)</f>
        <v/>
      </c>
      <c r="C171" s="23" t="str">
        <f>IF(Eksplikatsioon!C173=0,"",Eksplikatsioon!C173)</f>
        <v/>
      </c>
      <c r="D171" s="23" t="str">
        <f>IF(Eksplikatsioon!D173=0,"",Eksplikatsioon!D173)</f>
        <v/>
      </c>
      <c r="E171" s="54" t="str">
        <f>IF(Eksplikatsioon!F173=0,"",Eksplikatsioon!F173)</f>
        <v/>
      </c>
      <c r="F171" s="23" t="str">
        <f>IF(Eksplikatsioon!H173=0,"",Eksplikatsioon!H173)</f>
        <v/>
      </c>
      <c r="G171" s="23" t="str">
        <f>IF(Eksplikatsioon!J173=0,"",Eksplikatsioon!J173)</f>
        <v/>
      </c>
      <c r="H171" s="23" t="str">
        <f>IF(Eksplikatsioon!K173=0,"",Eksplikatsioon!K173)</f>
        <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25">
      <c r="A172" s="23" t="str">
        <f>IF(Eksplikatsioon!A174=0,"",Eksplikatsioon!A174)</f>
        <v/>
      </c>
      <c r="B172" s="56" t="str">
        <f>IF(Eksplikatsioon!B174=0,"",Eksplikatsioon!B174)</f>
        <v/>
      </c>
      <c r="C172" s="23" t="str">
        <f>IF(Eksplikatsioon!C174=0,"",Eksplikatsioon!C174)</f>
        <v/>
      </c>
      <c r="D172" s="23" t="str">
        <f>IF(Eksplikatsioon!D174=0,"",Eksplikatsioon!D174)</f>
        <v/>
      </c>
      <c r="E172" s="54" t="str">
        <f>IF(Eksplikatsioon!F174=0,"",Eksplikatsioon!F174)</f>
        <v/>
      </c>
      <c r="F172" s="23" t="str">
        <f>IF(Eksplikatsioon!H174=0,"",Eksplikatsioon!H174)</f>
        <v/>
      </c>
      <c r="G172" s="23" t="str">
        <f>IF(Eksplikatsioon!J174=0,"",Eksplikatsioon!J174)</f>
        <v/>
      </c>
      <c r="H172" s="23" t="str">
        <f>IF(Eksplikatsioon!K174=0,"",Eksplikatsioon!K174)</f>
        <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25">
      <c r="A173" s="23" t="str">
        <f>IF(Eksplikatsioon!A175=0,"",Eksplikatsioon!A175)</f>
        <v/>
      </c>
      <c r="B173" s="56" t="str">
        <f>IF(Eksplikatsioon!B175=0,"",Eksplikatsioon!B175)</f>
        <v/>
      </c>
      <c r="C173" s="23" t="str">
        <f>IF(Eksplikatsioon!C175=0,"",Eksplikatsioon!C175)</f>
        <v/>
      </c>
      <c r="D173" s="23" t="str">
        <f>IF(Eksplikatsioon!D175=0,"",Eksplikatsioon!D175)</f>
        <v/>
      </c>
      <c r="E173" s="54" t="str">
        <f>IF(Eksplikatsioon!F175=0,"",Eksplikatsioon!F175)</f>
        <v/>
      </c>
      <c r="F173" s="23" t="str">
        <f>IF(Eksplikatsioon!H175=0,"",Eksplikatsioon!H175)</f>
        <v/>
      </c>
      <c r="G173" s="23" t="str">
        <f>IF(Eksplikatsioon!J175=0,"",Eksplikatsioon!J175)</f>
        <v/>
      </c>
      <c r="H173" s="23" t="str">
        <f>IF(Eksplikatsioon!K175=0,"",Eksplikatsioon!K175)</f>
        <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25">
      <c r="A174" s="23" t="str">
        <f>IF(Eksplikatsioon!A176=0,"",Eksplikatsioon!A176)</f>
        <v/>
      </c>
      <c r="B174" s="56" t="str">
        <f>IF(Eksplikatsioon!B176=0,"",Eksplikatsioon!B176)</f>
        <v/>
      </c>
      <c r="C174" s="23" t="str">
        <f>IF(Eksplikatsioon!C176=0,"",Eksplikatsioon!C176)</f>
        <v/>
      </c>
      <c r="D174" s="23" t="str">
        <f>IF(Eksplikatsioon!D176=0,"",Eksplikatsioon!D176)</f>
        <v/>
      </c>
      <c r="E174" s="54" t="str">
        <f>IF(Eksplikatsioon!F176=0,"",Eksplikatsioon!F176)</f>
        <v/>
      </c>
      <c r="F174" s="23" t="str">
        <f>IF(Eksplikatsioon!H176=0,"",Eksplikatsioon!H176)</f>
        <v/>
      </c>
      <c r="G174" s="23" t="str">
        <f>IF(Eksplikatsioon!J176=0,"",Eksplikatsioon!J176)</f>
        <v/>
      </c>
      <c r="H174" s="23" t="str">
        <f>IF(Eksplikatsioon!K176=0,"",Eksplikatsioon!K176)</f>
        <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25">
      <c r="A175" s="23" t="str">
        <f>IF(Eksplikatsioon!A177=0,"",Eksplikatsioon!A177)</f>
        <v/>
      </c>
      <c r="B175" s="56" t="str">
        <f>IF(Eksplikatsioon!B177=0,"",Eksplikatsioon!B177)</f>
        <v/>
      </c>
      <c r="C175" s="23" t="str">
        <f>IF(Eksplikatsioon!C177=0,"",Eksplikatsioon!C177)</f>
        <v/>
      </c>
      <c r="D175" s="23" t="str">
        <f>IF(Eksplikatsioon!D177=0,"",Eksplikatsioon!D177)</f>
        <v/>
      </c>
      <c r="E175" s="54" t="str">
        <f>IF(Eksplikatsioon!F177=0,"",Eksplikatsioon!F177)</f>
        <v/>
      </c>
      <c r="F175" s="23" t="str">
        <f>IF(Eksplikatsioon!H177=0,"",Eksplikatsioon!H177)</f>
        <v/>
      </c>
      <c r="G175" s="23" t="str">
        <f>IF(Eksplikatsioon!J177=0,"",Eksplikatsioon!J177)</f>
        <v/>
      </c>
      <c r="H175" s="23" t="str">
        <f>IF(Eksplikatsioon!K177=0,"",Eksplikatsioon!K177)</f>
        <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25">
      <c r="A176" s="23" t="str">
        <f>IF(Eksplikatsioon!A178=0,"",Eksplikatsioon!A178)</f>
        <v/>
      </c>
      <c r="B176" s="56" t="str">
        <f>IF(Eksplikatsioon!B178=0,"",Eksplikatsioon!B178)</f>
        <v/>
      </c>
      <c r="C176" s="23" t="str">
        <f>IF(Eksplikatsioon!C178=0,"",Eksplikatsioon!C178)</f>
        <v/>
      </c>
      <c r="D176" s="23" t="str">
        <f>IF(Eksplikatsioon!D178=0,"",Eksplikatsioon!D178)</f>
        <v/>
      </c>
      <c r="E176" s="54" t="str">
        <f>IF(Eksplikatsioon!F178=0,"",Eksplikatsioon!F178)</f>
        <v/>
      </c>
      <c r="F176" s="23" t="str">
        <f>IF(Eksplikatsioon!H178=0,"",Eksplikatsioon!H178)</f>
        <v/>
      </c>
      <c r="G176" s="23" t="str">
        <f>IF(Eksplikatsioon!J178=0,"",Eksplikatsioon!J178)</f>
        <v/>
      </c>
      <c r="H176" s="23" t="str">
        <f>IF(Eksplikatsioon!K178=0,"",Eksplikatsioon!K178)</f>
        <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25">
      <c r="A177" s="23" t="str">
        <f>IF(Eksplikatsioon!A179=0,"",Eksplikatsioon!A179)</f>
        <v/>
      </c>
      <c r="B177" s="56" t="str">
        <f>IF(Eksplikatsioon!B179=0,"",Eksplikatsioon!B179)</f>
        <v/>
      </c>
      <c r="C177" s="23" t="str">
        <f>IF(Eksplikatsioon!C179=0,"",Eksplikatsioon!C179)</f>
        <v/>
      </c>
      <c r="D177" s="23" t="str">
        <f>IF(Eksplikatsioon!D179=0,"",Eksplikatsioon!D179)</f>
        <v/>
      </c>
      <c r="E177" s="54" t="str">
        <f>IF(Eksplikatsioon!F179=0,"",Eksplikatsioon!F179)</f>
        <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25">
      <c r="A178" s="23" t="str">
        <f>IF(Eksplikatsioon!A180=0,"",Eksplikatsioon!A180)</f>
        <v/>
      </c>
      <c r="B178" s="56" t="str">
        <f>IF(Eksplikatsioon!B180=0,"",Eksplikatsioon!B180)</f>
        <v/>
      </c>
      <c r="C178" s="23" t="str">
        <f>IF(Eksplikatsioon!C180=0,"",Eksplikatsioon!C180)</f>
        <v/>
      </c>
      <c r="D178" s="23" t="str">
        <f>IF(Eksplikatsioon!D180=0,"",Eksplikatsioon!D180)</f>
        <v/>
      </c>
      <c r="E178" s="54" t="str">
        <f>IF(Eksplikatsioon!F180=0,"",Eksplikatsioon!F180)</f>
        <v/>
      </c>
      <c r="F178" s="23" t="str">
        <f>IF(Eksplikatsioon!H180=0,"",Eksplikatsioon!H180)</f>
        <v/>
      </c>
      <c r="G178" s="23" t="str">
        <f>IF(Eksplikatsioon!J180=0,"",Eksplikatsioon!J180)</f>
        <v/>
      </c>
      <c r="H178" s="23" t="str">
        <f>IF(Eksplikatsioon!K180=0,"",Eksplikatsioon!K180)</f>
        <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25">
      <c r="A179" s="23" t="str">
        <f>IF(Eksplikatsioon!A181=0,"",Eksplikatsioon!A181)</f>
        <v/>
      </c>
      <c r="B179" s="56" t="str">
        <f>IF(Eksplikatsioon!B181=0,"",Eksplikatsioon!B181)</f>
        <v/>
      </c>
      <c r="C179" s="23" t="str">
        <f>IF(Eksplikatsioon!C181=0,"",Eksplikatsioon!C181)</f>
        <v/>
      </c>
      <c r="D179" s="23" t="str">
        <f>IF(Eksplikatsioon!D181=0,"",Eksplikatsioon!D181)</f>
        <v/>
      </c>
      <c r="E179" s="54" t="str">
        <f>IF(Eksplikatsioon!F181=0,"",Eksplikatsioon!F181)</f>
        <v/>
      </c>
      <c r="F179" s="23" t="str">
        <f>IF(Eksplikatsioon!H181=0,"",Eksplikatsioon!H181)</f>
        <v/>
      </c>
      <c r="G179" s="23" t="str">
        <f>IF(Eksplikatsioon!J181=0,"",Eksplikatsioon!J181)</f>
        <v/>
      </c>
      <c r="H179" s="23" t="str">
        <f>IF(Eksplikatsioon!K181=0,"",Eksplikatsioon!K181)</f>
        <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25">
      <c r="A180" s="23" t="str">
        <f>IF(Eksplikatsioon!A182=0,"",Eksplikatsioon!A182)</f>
        <v/>
      </c>
      <c r="B180" s="56" t="str">
        <f>IF(Eksplikatsioon!B182=0,"",Eksplikatsioon!B182)</f>
        <v/>
      </c>
      <c r="C180" s="23" t="str">
        <f>IF(Eksplikatsioon!C182=0,"",Eksplikatsioon!C182)</f>
        <v/>
      </c>
      <c r="D180" s="23" t="str">
        <f>IF(Eksplikatsioon!D182=0,"",Eksplikatsioon!D182)</f>
        <v/>
      </c>
      <c r="E180" s="54" t="str">
        <f>IF(Eksplikatsioon!F182=0,"",Eksplikatsioon!F182)</f>
        <v/>
      </c>
      <c r="F180" s="23" t="str">
        <f>IF(Eksplikatsioon!H182=0,"",Eksplikatsioon!H182)</f>
        <v/>
      </c>
      <c r="G180" s="23" t="str">
        <f>IF(Eksplikatsioon!J182=0,"",Eksplikatsioon!J182)</f>
        <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25">
      <c r="A181" s="23" t="str">
        <f>IF(Eksplikatsioon!A183=0,"",Eksplikatsioon!A183)</f>
        <v/>
      </c>
      <c r="B181" s="56" t="str">
        <f>IF(Eksplikatsioon!B183=0,"",Eksplikatsioon!B183)</f>
        <v/>
      </c>
      <c r="C181" s="23" t="str">
        <f>IF(Eksplikatsioon!C183=0,"",Eksplikatsioon!C183)</f>
        <v/>
      </c>
      <c r="D181" s="23" t="str">
        <f>IF(Eksplikatsioon!D183=0,"",Eksplikatsioon!D183)</f>
        <v/>
      </c>
      <c r="E181" s="54" t="str">
        <f>IF(Eksplikatsioon!F183=0,"",Eksplikatsioon!F183)</f>
        <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25">
      <c r="A182" s="23" t="str">
        <f>IF(Eksplikatsioon!A184=0,"",Eksplikatsioon!A184)</f>
        <v/>
      </c>
      <c r="B182" s="56" t="str">
        <f>IF(Eksplikatsioon!B184=0,"",Eksplikatsioon!B184)</f>
        <v/>
      </c>
      <c r="C182" s="23" t="str">
        <f>IF(Eksplikatsioon!C184=0,"",Eksplikatsioon!C184)</f>
        <v/>
      </c>
      <c r="D182" s="23" t="str">
        <f>IF(Eksplikatsioon!D184=0,"",Eksplikatsioon!D184)</f>
        <v/>
      </c>
      <c r="E182" s="54" t="str">
        <f>IF(Eksplikatsioon!F184=0,"",Eksplikatsioon!F184)</f>
        <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25">
      <c r="A183" s="23" t="str">
        <f>IF(Eksplikatsioon!A185=0,"",Eksplikatsioon!A185)</f>
        <v/>
      </c>
      <c r="B183" s="56" t="str">
        <f>IF(Eksplikatsioon!B185=0,"",Eksplikatsioon!B185)</f>
        <v/>
      </c>
      <c r="C183" s="23" t="str">
        <f>IF(Eksplikatsioon!C185=0,"",Eksplikatsioon!C185)</f>
        <v/>
      </c>
      <c r="D183" s="23" t="str">
        <f>IF(Eksplikatsioon!D185=0,"",Eksplikatsioon!D185)</f>
        <v/>
      </c>
      <c r="E183" s="54" t="str">
        <f>IF(Eksplikatsioon!F185=0,"",Eksplikatsioon!F185)</f>
        <v/>
      </c>
      <c r="F183" s="23" t="str">
        <f>IF(Eksplikatsioon!H185=0,"",Eksplikatsioon!H185)</f>
        <v/>
      </c>
      <c r="G183" s="23" t="str">
        <f>IF(Eksplikatsioon!J185=0,"",Eksplikatsioon!J185)</f>
        <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25">
      <c r="A184" s="23" t="str">
        <f>IF(Eksplikatsioon!A186=0,"",Eksplikatsioon!A186)</f>
        <v/>
      </c>
      <c r="B184" s="56" t="str">
        <f>IF(Eksplikatsioon!B186=0,"",Eksplikatsioon!B186)</f>
        <v/>
      </c>
      <c r="C184" s="23" t="str">
        <f>IF(Eksplikatsioon!C186=0,"",Eksplikatsioon!C186)</f>
        <v/>
      </c>
      <c r="D184" s="23" t="str">
        <f>IF(Eksplikatsioon!D186=0,"",Eksplikatsioon!D186)</f>
        <v/>
      </c>
      <c r="E184" s="54" t="str">
        <f>IF(Eksplikatsioon!F186=0,"",Eksplikatsioon!F186)</f>
        <v/>
      </c>
      <c r="F184" s="23" t="str">
        <f>IF(Eksplikatsioon!H186=0,"",Eksplikatsioon!H186)</f>
        <v/>
      </c>
      <c r="G184" s="23" t="str">
        <f>IF(Eksplikatsioon!J186=0,"",Eksplikatsioon!J186)</f>
        <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25">
      <c r="A185" s="23" t="str">
        <f>IF(Eksplikatsioon!A187=0,"",Eksplikatsioon!A187)</f>
        <v/>
      </c>
      <c r="B185" s="56" t="str">
        <f>IF(Eksplikatsioon!B187=0,"",Eksplikatsioon!B187)</f>
        <v/>
      </c>
      <c r="C185" s="23" t="str">
        <f>IF(Eksplikatsioon!C187=0,"",Eksplikatsioon!C187)</f>
        <v/>
      </c>
      <c r="D185" s="23" t="str">
        <f>IF(Eksplikatsioon!D187=0,"",Eksplikatsioon!D187)</f>
        <v/>
      </c>
      <c r="E185" s="54" t="str">
        <f>IF(Eksplikatsioon!F187=0,"",Eksplikatsioon!F187)</f>
        <v/>
      </c>
      <c r="F185" s="23" t="str">
        <f>IF(Eksplikatsioon!H187=0,"",Eksplikatsioon!H187)</f>
        <v/>
      </c>
      <c r="G185" s="23" t="str">
        <f>IF(Eksplikatsioon!J187=0,"",Eksplikatsioon!J187)</f>
        <v/>
      </c>
      <c r="H185" s="23" t="str">
        <f>IF(Eksplikatsioon!K187=0,"",Eksplikatsioon!K187)</f>
        <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25">
      <c r="A186" s="23" t="str">
        <f>IF(Eksplikatsioon!A188=0,"",Eksplikatsioon!A188)</f>
        <v/>
      </c>
      <c r="B186" s="56" t="str">
        <f>IF(Eksplikatsioon!B188=0,"",Eksplikatsioon!B188)</f>
        <v/>
      </c>
      <c r="C186" s="23" t="str">
        <f>IF(Eksplikatsioon!C188=0,"",Eksplikatsioon!C188)</f>
        <v/>
      </c>
      <c r="D186" s="23" t="str">
        <f>IF(Eksplikatsioon!D188=0,"",Eksplikatsioon!D188)</f>
        <v/>
      </c>
      <c r="E186" s="54" t="str">
        <f>IF(Eksplikatsioon!F188=0,"",Eksplikatsioon!F188)</f>
        <v/>
      </c>
      <c r="F186" s="23" t="str">
        <f>IF(Eksplikatsioon!H188=0,"",Eksplikatsioon!H188)</f>
        <v/>
      </c>
      <c r="G186" s="23" t="str">
        <f>IF(Eksplikatsioon!J188=0,"",Eksplikatsioon!J188)</f>
        <v/>
      </c>
      <c r="H186" s="23" t="str">
        <f>IF(Eksplikatsioon!K188=0,"",Eksplikatsioon!K188)</f>
        <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25">
      <c r="A187" s="23" t="str">
        <f>IF(Eksplikatsioon!A189=0,"",Eksplikatsioon!A189)</f>
        <v/>
      </c>
      <c r="B187" s="56" t="str">
        <f>IF(Eksplikatsioon!B189=0,"",Eksplikatsioon!B189)</f>
        <v/>
      </c>
      <c r="C187" s="23" t="str">
        <f>IF(Eksplikatsioon!C189=0,"",Eksplikatsioon!C189)</f>
        <v/>
      </c>
      <c r="D187" s="23" t="str">
        <f>IF(Eksplikatsioon!D189=0,"",Eksplikatsioon!D189)</f>
        <v/>
      </c>
      <c r="E187" s="54" t="str">
        <f>IF(Eksplikatsioon!F189=0,"",Eksplikatsioon!F189)</f>
        <v/>
      </c>
      <c r="F187" s="23" t="str">
        <f>IF(Eksplikatsioon!H189=0,"",Eksplikatsioon!H189)</f>
        <v/>
      </c>
      <c r="G187" s="23" t="str">
        <f>IF(Eksplikatsioon!J189=0,"",Eksplikatsioon!J189)</f>
        <v/>
      </c>
      <c r="H187" s="23" t="str">
        <f>IF(Eksplikatsioon!K189=0,"",Eksplikatsioon!K189)</f>
        <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25">
      <c r="A188" s="23" t="str">
        <f>IF(Eksplikatsioon!A190=0,"",Eksplikatsioon!A190)</f>
        <v/>
      </c>
      <c r="B188" s="56" t="str">
        <f>IF(Eksplikatsioon!B190=0,"",Eksplikatsioon!B190)</f>
        <v/>
      </c>
      <c r="C188" s="23" t="str">
        <f>IF(Eksplikatsioon!C190=0,"",Eksplikatsioon!C190)</f>
        <v/>
      </c>
      <c r="D188" s="23" t="str">
        <f>IF(Eksplikatsioon!D190=0,"",Eksplikatsioon!D190)</f>
        <v/>
      </c>
      <c r="E188" s="54" t="str">
        <f>IF(Eksplikatsioon!F190=0,"",Eksplikatsioon!F190)</f>
        <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25">
      <c r="A189" s="23" t="str">
        <f>IF(Eksplikatsioon!A191=0,"",Eksplikatsioon!A191)</f>
        <v/>
      </c>
      <c r="B189" s="56" t="str">
        <f>IF(Eksplikatsioon!B191=0,"",Eksplikatsioon!B191)</f>
        <v/>
      </c>
      <c r="C189" s="23" t="str">
        <f>IF(Eksplikatsioon!C191=0,"",Eksplikatsioon!C191)</f>
        <v/>
      </c>
      <c r="D189" s="23" t="str">
        <f>IF(Eksplikatsioon!D191=0,"",Eksplikatsioon!D191)</f>
        <v/>
      </c>
      <c r="E189" s="54" t="str">
        <f>IF(Eksplikatsioon!F191=0,"",Eksplikatsioon!F191)</f>
        <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25">
      <c r="A190" s="23" t="str">
        <f>IF(Eksplikatsioon!A192=0,"",Eksplikatsioon!A192)</f>
        <v/>
      </c>
      <c r="B190" s="56" t="str">
        <f>IF(Eksplikatsioon!B192=0,"",Eksplikatsioon!B192)</f>
        <v/>
      </c>
      <c r="C190" s="23" t="str">
        <f>IF(Eksplikatsioon!C192=0,"",Eksplikatsioon!C192)</f>
        <v/>
      </c>
      <c r="D190" s="23" t="str">
        <f>IF(Eksplikatsioon!D192=0,"",Eksplikatsioon!D192)</f>
        <v/>
      </c>
      <c r="E190" s="54" t="str">
        <f>IF(Eksplikatsioon!F192=0,"",Eksplikatsioon!F192)</f>
        <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25">
      <c r="A191" s="23" t="str">
        <f>IF(Eksplikatsioon!A193=0,"",Eksplikatsioon!A193)</f>
        <v/>
      </c>
      <c r="B191" s="56" t="str">
        <f>IF(Eksplikatsioon!B193=0,"",Eksplikatsioon!B193)</f>
        <v/>
      </c>
      <c r="C191" s="23" t="str">
        <f>IF(Eksplikatsioon!C193=0,"",Eksplikatsioon!C193)</f>
        <v/>
      </c>
      <c r="D191" s="23" t="str">
        <f>IF(Eksplikatsioon!D193=0,"",Eksplikatsioon!D193)</f>
        <v/>
      </c>
      <c r="E191" s="54" t="str">
        <f>IF(Eksplikatsioon!F193=0,"",Eksplikatsioon!F193)</f>
        <v/>
      </c>
      <c r="F191" s="23" t="str">
        <f>IF(Eksplikatsioon!H193=0,"",Eksplikatsioon!H193)</f>
        <v/>
      </c>
      <c r="G191" s="23" t="str">
        <f>IF(Eksplikatsioon!J193=0,"",Eksplikatsioon!J193)</f>
        <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25">
      <c r="A192" s="23" t="str">
        <f>IF(Eksplikatsioon!A194=0,"",Eksplikatsioon!A194)</f>
        <v/>
      </c>
      <c r="B192" s="56" t="str">
        <f>IF(Eksplikatsioon!B194=0,"",Eksplikatsioon!B194)</f>
        <v/>
      </c>
      <c r="C192" s="23" t="str">
        <f>IF(Eksplikatsioon!C194=0,"",Eksplikatsioon!C194)</f>
        <v/>
      </c>
      <c r="D192" s="23" t="str">
        <f>IF(Eksplikatsioon!D194=0,"",Eksplikatsioon!D194)</f>
        <v/>
      </c>
      <c r="E192" s="54" t="str">
        <f>IF(Eksplikatsioon!F194=0,"",Eksplikatsioon!F194)</f>
        <v/>
      </c>
      <c r="F192" s="23" t="str">
        <f>IF(Eksplikatsioon!H194=0,"",Eksplikatsioon!H194)</f>
        <v/>
      </c>
      <c r="G192" s="23" t="str">
        <f>IF(Eksplikatsioon!J194=0,"",Eksplikatsioon!J194)</f>
        <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25">
      <c r="A193" s="23" t="str">
        <f>IF(Eksplikatsioon!A195=0,"",Eksplikatsioon!A195)</f>
        <v/>
      </c>
      <c r="B193" s="56" t="str">
        <f>IF(Eksplikatsioon!B195=0,"",Eksplikatsioon!B195)</f>
        <v/>
      </c>
      <c r="C193" s="23" t="str">
        <f>IF(Eksplikatsioon!C195=0,"",Eksplikatsioon!C195)</f>
        <v/>
      </c>
      <c r="D193" s="23" t="str">
        <f>IF(Eksplikatsioon!D195=0,"",Eksplikatsioon!D195)</f>
        <v/>
      </c>
      <c r="E193" s="54" t="str">
        <f>IF(Eksplikatsioon!F195=0,"",Eksplikatsioon!F195)</f>
        <v/>
      </c>
      <c r="F193" s="23" t="str">
        <f>IF(Eksplikatsioon!H195=0,"",Eksplikatsioon!H195)</f>
        <v/>
      </c>
      <c r="G193" s="23" t="str">
        <f>IF(Eksplikatsioon!J195=0,"",Eksplikatsioon!J195)</f>
        <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25">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25">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25">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25">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25">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25">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25">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25">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25">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25">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25">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25">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25">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25">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25">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25">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25">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25">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25">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25">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25">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25">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25">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25">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25">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25">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25">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25">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25">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25">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25">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25">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25">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25">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25">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25">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25">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25">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25">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25">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25">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25">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25">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25">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25">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25">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25">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25">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25">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25">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25">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25">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25">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25">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25">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25">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25">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25">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25">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25">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25">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25">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25">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25">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25">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25">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25">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25">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25">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25">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25">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25">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25">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25">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25">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25">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25">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25">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25">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25">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25">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25">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25">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25">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25">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25">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25">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2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2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2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2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2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2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2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2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2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2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2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2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2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2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2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2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2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2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2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2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2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2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2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2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2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2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2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2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2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2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2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2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2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2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2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2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2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2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2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2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2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2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2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2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2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2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2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2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2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2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2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2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2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2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2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2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2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2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2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2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2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2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2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2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2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2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2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2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2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2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2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2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2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2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2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2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2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2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2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2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2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2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2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2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2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2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2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2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2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2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2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2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2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2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2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2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2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2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2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2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2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2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2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2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2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2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2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2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2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2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2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2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2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2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2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2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2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2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2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2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2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2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2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2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2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2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2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2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2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2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2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2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2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2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2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2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2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2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2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2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2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2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2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2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2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2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2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2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2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2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2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2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2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2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2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2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2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2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2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2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2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2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2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2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2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2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2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2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2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2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2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2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2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2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2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2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2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2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2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2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2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2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2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2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2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2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2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2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2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2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2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2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2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2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2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2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2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2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2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2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2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2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2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2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2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2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2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2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2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2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2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2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2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2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2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2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2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2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2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2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2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2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2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2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2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2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2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2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2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2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2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2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2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2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2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2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2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2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2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2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2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2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2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2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2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2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2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2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2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2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2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2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2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2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2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2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2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2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2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2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2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2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2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2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2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2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2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2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2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2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2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2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2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2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2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2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2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2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2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2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2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2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2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2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2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2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2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2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2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2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2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2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2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2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2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2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2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2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2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2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2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2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2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2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2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2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2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2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2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2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2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2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2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2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2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2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2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2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2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2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2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2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2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2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2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2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2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2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2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2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2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2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2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2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2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2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2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2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2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2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2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2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2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2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2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2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2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2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2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2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2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2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2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2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2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2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2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2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2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2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2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2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2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2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2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2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2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2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2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2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2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2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2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2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2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2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2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2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2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2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2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2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2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2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2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2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2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2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2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2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2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2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2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2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2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2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2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2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2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2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2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2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2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2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2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2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2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2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2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2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2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2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2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2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2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2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2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2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2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2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2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2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2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2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2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2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2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2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2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2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2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2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2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2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2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2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2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2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2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2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2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2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2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2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2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2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2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2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2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2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2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2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2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2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2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2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2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2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2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2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2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2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2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2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2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2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2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2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2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2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2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2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2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2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2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2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2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2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2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2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2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2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2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2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2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2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2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2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2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2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2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2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2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2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2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2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2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2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2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2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2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2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2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2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2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2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2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2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2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2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2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2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2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2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2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2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2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2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2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2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2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2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2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2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2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2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2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2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2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2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2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2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2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2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2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2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2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2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2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2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2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2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2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2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2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2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2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2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2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2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2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2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2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2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2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2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2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2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2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2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2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2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2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2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2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2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2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2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2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2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2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2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2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2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2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2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2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2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2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2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2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2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2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2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2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2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2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2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2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2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2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2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2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2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2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2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2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2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2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2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2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2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2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2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2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2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2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2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2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2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2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2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2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2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2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2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2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2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2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2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2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2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2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2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2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2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2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2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2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2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2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2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2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2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2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2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2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2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2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2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2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2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2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2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2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2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2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2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2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2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2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2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2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2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2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2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2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2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2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2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2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2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2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2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2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2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2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2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2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2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2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2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2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2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2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2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2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2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2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2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2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2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2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2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2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2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2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2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2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2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2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2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2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2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2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2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2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2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2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2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2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2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2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2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2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2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2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2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2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2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2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2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2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2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2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2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2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2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2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2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2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2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W2nCh9E5M6aQUHqcVDdWg8Vm1JV3gn1EEmFV9/Mo3/u5EBjFMKs7wdkDwxKZD6dpaqQIKxhMW+28IZPpKYCzQg==" saltValue="QCkDr0im/fNQ3TP/ZYp7cw==" spinCount="100000" sheet="1" autoFilter="0"/>
  <autoFilter ref="A2:I1002" xr:uid="{00000000-0009-0000-0000-000007000000}"/>
  <conditionalFormatting sqref="AW3:BD48">
    <cfRule type="expression" dxfId="15" priority="2">
      <formula>AND($AW3&lt;&gt;"",$BF3="")</formula>
    </cfRule>
    <cfRule type="expression" dxfId="14" priority="3">
      <formula>$AW3&lt;&gt;""</formula>
    </cfRule>
  </conditionalFormatting>
  <conditionalFormatting sqref="BF3:BG50">
    <cfRule type="expression" dxfId="1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425781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85" zoomScaleNormal="85" workbookViewId="0"/>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11</v>
      </c>
      <c r="B1" s="58" t="s">
        <v>12</v>
      </c>
    </row>
    <row r="2" spans="1:3" x14ac:dyDescent="0.25">
      <c r="A2" s="8" t="s">
        <v>13</v>
      </c>
      <c r="B2" s="58" t="s">
        <v>14</v>
      </c>
    </row>
    <row r="3" spans="1:3" x14ac:dyDescent="0.25">
      <c r="A3" s="8" t="s">
        <v>15</v>
      </c>
      <c r="B3" s="58" t="s">
        <v>16</v>
      </c>
    </row>
    <row r="4" spans="1:3" x14ac:dyDescent="0.25">
      <c r="A4" s="8" t="s">
        <v>17</v>
      </c>
      <c r="B4" s="59"/>
    </row>
    <row r="5" spans="1:3" x14ac:dyDescent="0.25">
      <c r="A5" s="8" t="s">
        <v>18</v>
      </c>
      <c r="B5" s="58" t="s">
        <v>19</v>
      </c>
    </row>
    <row r="6" spans="1:3" x14ac:dyDescent="0.25">
      <c r="A6" s="8" t="s">
        <v>20</v>
      </c>
      <c r="B6" s="58" t="s">
        <v>21</v>
      </c>
    </row>
    <row r="7" spans="1:3" x14ac:dyDescent="0.25">
      <c r="A7" s="8" t="s">
        <v>22</v>
      </c>
      <c r="B7" s="65">
        <v>44462</v>
      </c>
    </row>
    <row r="11" spans="1:3" x14ac:dyDescent="0.25">
      <c r="A11" s="10" t="s">
        <v>23</v>
      </c>
      <c r="B11" s="10" t="s">
        <v>24</v>
      </c>
      <c r="C11" s="11"/>
    </row>
    <row r="12" spans="1:3" x14ac:dyDescent="0.25">
      <c r="A12" s="11" t="s">
        <v>25</v>
      </c>
      <c r="B12" s="47">
        <f>Eksplikatsioon_summad!B4</f>
        <v>621</v>
      </c>
      <c r="C12" s="11"/>
    </row>
    <row r="13" spans="1:3" x14ac:dyDescent="0.25">
      <c r="A13" s="11" t="s">
        <v>26</v>
      </c>
      <c r="B13" s="47">
        <f>Eksplikatsioon_summad!B5</f>
        <v>621</v>
      </c>
      <c r="C13" s="11"/>
    </row>
    <row r="14" spans="1:3" x14ac:dyDescent="0.25">
      <c r="A14" s="11" t="s">
        <v>27</v>
      </c>
      <c r="B14" s="47">
        <f>Eksplikatsioon_summad!B6</f>
        <v>1810.3000000000002</v>
      </c>
      <c r="C14" s="11"/>
    </row>
    <row r="15" spans="1:3" x14ac:dyDescent="0.25">
      <c r="A15" s="11" t="s">
        <v>28</v>
      </c>
      <c r="B15" s="47">
        <f>Eksplikatsioon_summad!B7</f>
        <v>1754.3</v>
      </c>
      <c r="C15" s="11"/>
    </row>
    <row r="16" spans="1:3" x14ac:dyDescent="0.25">
      <c r="A16" s="11" t="s">
        <v>29</v>
      </c>
      <c r="B16" s="47">
        <f>Eksplikatsioon_summad!B8</f>
        <v>76.900000000000006</v>
      </c>
      <c r="C16" s="11"/>
    </row>
    <row r="17" spans="1:3" x14ac:dyDescent="0.25">
      <c r="A17" s="11" t="s">
        <v>30</v>
      </c>
      <c r="B17" s="47">
        <f>Eksplikatsioon_summad!B9</f>
        <v>1575</v>
      </c>
      <c r="C17" s="11"/>
    </row>
    <row r="18" spans="1:3" x14ac:dyDescent="0.25">
      <c r="A18" s="11" t="s">
        <v>31</v>
      </c>
      <c r="B18" s="47">
        <f>Eksplikatsioon_summad!B10</f>
        <v>76.900000000000006</v>
      </c>
      <c r="C18" s="11"/>
    </row>
    <row r="19" spans="1:3" x14ac:dyDescent="0.25">
      <c r="A19" s="11" t="s">
        <v>32</v>
      </c>
      <c r="B19" s="50">
        <f>Eksplikatsioon_summad!B11</f>
        <v>1970.8</v>
      </c>
    </row>
    <row r="20" spans="1:3" x14ac:dyDescent="0.25">
      <c r="A20" s="11" t="s">
        <v>33</v>
      </c>
      <c r="B20" s="50">
        <f>Eksplikatsioon_summad!B12</f>
        <v>2224.4</v>
      </c>
    </row>
    <row r="21" spans="1:3" x14ac:dyDescent="0.25">
      <c r="A21" s="46" t="s">
        <v>34</v>
      </c>
      <c r="B21" s="50">
        <f>Eksplikatsioon_summad!B13</f>
        <v>8186</v>
      </c>
    </row>
    <row r="22" spans="1:3" x14ac:dyDescent="0.25">
      <c r="A22" s="46" t="s">
        <v>35</v>
      </c>
      <c r="B22" s="50">
        <f>Eksplikatsioon_summad!B14</f>
        <v>8186</v>
      </c>
    </row>
    <row r="23" spans="1:3" x14ac:dyDescent="0.25">
      <c r="A23" s="46" t="s">
        <v>36</v>
      </c>
      <c r="B23" s="50">
        <f>Eksplikatsioon_summad!B15</f>
        <v>92.64</v>
      </c>
    </row>
    <row r="24" spans="1:3" x14ac:dyDescent="0.25">
      <c r="A24" s="46" t="s">
        <v>37</v>
      </c>
      <c r="B24" s="50">
        <f>Eksplikatsioon_summad!B16</f>
        <v>18.38</v>
      </c>
    </row>
    <row r="25" spans="1:3" x14ac:dyDescent="0.25">
      <c r="A25" s="11" t="s">
        <v>38</v>
      </c>
      <c r="B25" s="50">
        <f>Eksplikatsioon_summad!B17</f>
        <v>41.39</v>
      </c>
    </row>
    <row r="26" spans="1:3" x14ac:dyDescent="0.25">
      <c r="A26" s="11" t="s">
        <v>39</v>
      </c>
      <c r="B26" s="50">
        <f>Eksplikatsioon_summad!B18</f>
        <v>30.25</v>
      </c>
    </row>
    <row r="27" spans="1:3" x14ac:dyDescent="0.25">
      <c r="A27" s="11" t="s">
        <v>40</v>
      </c>
      <c r="B27" s="98">
        <f>Eksplikatsioon_summad!B19</f>
        <v>6514300.0499999998</v>
      </c>
    </row>
    <row r="28" spans="1:3" x14ac:dyDescent="0.25">
      <c r="A28" s="11" t="s">
        <v>41</v>
      </c>
      <c r="B28" s="98">
        <f>Eksplikatsioon_summad!B20</f>
        <v>638808.27</v>
      </c>
    </row>
    <row r="29" spans="1:3" x14ac:dyDescent="0.25">
      <c r="A29" s="11" t="s">
        <v>42</v>
      </c>
      <c r="B29" s="98">
        <f>Eksplikatsioon_summad!B21</f>
        <v>6514288.3799999999</v>
      </c>
    </row>
    <row r="30" spans="1:3" x14ac:dyDescent="0.25">
      <c r="A30" s="11" t="s">
        <v>43</v>
      </c>
      <c r="B30" s="98">
        <f>Eksplikatsioon_summad!B22</f>
        <v>638814.82999999996</v>
      </c>
    </row>
    <row r="31" spans="1:3" x14ac:dyDescent="0.25">
      <c r="A31" s="11" t="s">
        <v>44</v>
      </c>
      <c r="B31" s="98">
        <f>Eksplikatsioon_summad!B23</f>
        <v>6514262.0300000003</v>
      </c>
    </row>
    <row r="32" spans="1:3" x14ac:dyDescent="0.25">
      <c r="A32" s="11" t="s">
        <v>45</v>
      </c>
      <c r="B32" s="98">
        <f>Eksplikatsioon_summad!B24</f>
        <v>638780.14</v>
      </c>
    </row>
    <row r="33" spans="1:2" x14ac:dyDescent="0.25">
      <c r="A33" s="11" t="s">
        <v>46</v>
      </c>
      <c r="B33" s="98">
        <f>Eksplikatsioon_summad!B25</f>
        <v>6514288.7599999998</v>
      </c>
    </row>
    <row r="34" spans="1:2" x14ac:dyDescent="0.25">
      <c r="A34" s="11" t="s">
        <v>47</v>
      </c>
      <c r="B34" s="98">
        <f>Eksplikatsioon_summad!B26</f>
        <v>638775.55000000005</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2"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85" zoomScaleNormal="85" workbookViewId="0"/>
  </sheetViews>
  <sheetFormatPr defaultColWidth="9.140625" defaultRowHeight="15" x14ac:dyDescent="0.25"/>
  <cols>
    <col min="1" max="1" width="42.5703125" style="11" customWidth="1"/>
    <col min="2" max="2" width="21.5703125" style="47" bestFit="1" customWidth="1"/>
    <col min="3" max="4" width="10.140625" style="14" customWidth="1"/>
    <col min="5" max="27" width="8.5703125" style="14" customWidth="1"/>
    <col min="28" max="28" width="8.5703125" style="9" customWidth="1"/>
    <col min="29" max="29" width="9.5703125" style="9" hidden="1" customWidth="1"/>
    <col min="30" max="16384" width="9.140625" style="9"/>
  </cols>
  <sheetData>
    <row r="1" spans="1:29" x14ac:dyDescent="0.25">
      <c r="A1" s="10" t="s">
        <v>13</v>
      </c>
      <c r="B1" s="51" t="str">
        <f>IF('Hoone üldandmed'!B2="","",'Hoone üldandmed'!B2)</f>
        <v>Suur tn 3, Jõgeva, Jõgeva maakond</v>
      </c>
      <c r="C1" s="20"/>
      <c r="D1" s="20"/>
      <c r="E1" s="20"/>
      <c r="F1" s="20"/>
      <c r="G1" s="20"/>
      <c r="H1" s="20"/>
      <c r="I1" s="20"/>
      <c r="J1" s="20"/>
      <c r="K1" s="20"/>
      <c r="L1" s="20"/>
      <c r="M1" s="20"/>
      <c r="N1" s="20"/>
      <c r="O1" s="20"/>
      <c r="P1" s="20"/>
      <c r="Q1" s="20"/>
      <c r="R1" s="20"/>
      <c r="S1" s="20"/>
      <c r="T1" s="20"/>
      <c r="U1" s="20"/>
      <c r="V1" s="20"/>
      <c r="W1" s="20"/>
      <c r="X1" s="20"/>
      <c r="Y1" s="20"/>
      <c r="Z1" s="20"/>
      <c r="AA1" s="20"/>
      <c r="AC1" s="20" t="s">
        <v>48</v>
      </c>
    </row>
    <row r="3" spans="1:29" x14ac:dyDescent="0.25">
      <c r="A3" s="10" t="s">
        <v>49</v>
      </c>
      <c r="C3" s="60"/>
    </row>
    <row r="4" spans="1:29" x14ac:dyDescent="0.25">
      <c r="A4" s="21" t="s">
        <v>50</v>
      </c>
      <c r="B4" s="52">
        <v>621</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25">
      <c r="A5" s="21" t="s">
        <v>51</v>
      </c>
      <c r="B5" s="52">
        <v>621</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25">
      <c r="A6" s="21" t="s">
        <v>52</v>
      </c>
      <c r="B6" s="47">
        <f>SUMIF(A:A,"Korruse netopind (KNP):",B:B)</f>
        <v>1810.3000000000002</v>
      </c>
    </row>
    <row r="7" spans="1:29" x14ac:dyDescent="0.25">
      <c r="A7" s="21" t="s">
        <v>53</v>
      </c>
      <c r="B7" s="47">
        <f>SUMIF(A:A,"Korruse suletud netopind (KSNP):",B:B)</f>
        <v>1754.3</v>
      </c>
    </row>
    <row r="8" spans="1:29" x14ac:dyDescent="0.25">
      <c r="A8" s="21" t="s">
        <v>54</v>
      </c>
      <c r="B8" s="47">
        <f>SUMIF(Eksplikatsioon!C:C,"TEHNOPIND",Eksplikatsioon!G:G)</f>
        <v>76.900000000000006</v>
      </c>
    </row>
    <row r="9" spans="1:29" x14ac:dyDescent="0.25">
      <c r="A9" s="21" t="s">
        <v>55</v>
      </c>
      <c r="B9" s="47">
        <f>SUMIF(A:A,"Korruse üüritav pind (KÜP):",B:B)</f>
        <v>1575</v>
      </c>
    </row>
    <row r="10" spans="1:29" x14ac:dyDescent="0.25">
      <c r="A10" s="21" t="s">
        <v>56</v>
      </c>
      <c r="B10" s="47">
        <f>SUMIF(A:A,"Korruse tehnopind (KTRP):",B:B)</f>
        <v>76.900000000000006</v>
      </c>
    </row>
    <row r="11" spans="1:29" x14ac:dyDescent="0.25">
      <c r="A11" s="21" t="s">
        <v>57</v>
      </c>
      <c r="B11" s="47">
        <f>SUMIF(A:A,"Korruse kasulik pind (KKP):",B:B)</f>
        <v>1970.8</v>
      </c>
      <c r="C11" s="57"/>
    </row>
    <row r="12" spans="1:29" x14ac:dyDescent="0.25">
      <c r="A12" s="21" t="s">
        <v>58</v>
      </c>
      <c r="B12" s="47">
        <f>SUMIF(A:A,"Korruse brutopind (KBP):",B:B)</f>
        <v>2224.4</v>
      </c>
      <c r="C12" s="57"/>
    </row>
    <row r="13" spans="1:29" x14ac:dyDescent="0.25">
      <c r="A13" s="21" t="s">
        <v>59</v>
      </c>
      <c r="B13" s="52">
        <v>8186</v>
      </c>
      <c r="C13" s="57"/>
    </row>
    <row r="14" spans="1:29" x14ac:dyDescent="0.25">
      <c r="A14" s="21" t="s">
        <v>60</v>
      </c>
      <c r="B14" s="52">
        <v>8186</v>
      </c>
      <c r="C14" s="57"/>
    </row>
    <row r="15" spans="1:29" x14ac:dyDescent="0.25">
      <c r="A15" s="21" t="s">
        <v>61</v>
      </c>
      <c r="B15" s="52">
        <v>92.64</v>
      </c>
      <c r="C15" s="57"/>
    </row>
    <row r="16" spans="1:29" x14ac:dyDescent="0.25">
      <c r="A16" s="21" t="s">
        <v>62</v>
      </c>
      <c r="B16" s="52">
        <v>18.38</v>
      </c>
    </row>
    <row r="17" spans="1:31" x14ac:dyDescent="0.25">
      <c r="A17" s="21" t="s">
        <v>63</v>
      </c>
      <c r="B17" s="52">
        <v>41.39</v>
      </c>
    </row>
    <row r="18" spans="1:31" x14ac:dyDescent="0.25">
      <c r="A18" s="21" t="s">
        <v>64</v>
      </c>
      <c r="B18" s="52">
        <v>30.25</v>
      </c>
    </row>
    <row r="19" spans="1:31" x14ac:dyDescent="0.25">
      <c r="A19" s="21" t="s">
        <v>65</v>
      </c>
      <c r="B19" s="99">
        <v>6514300.0499999998</v>
      </c>
      <c r="C19" s="57"/>
    </row>
    <row r="20" spans="1:31" x14ac:dyDescent="0.25">
      <c r="A20" s="21" t="s">
        <v>66</v>
      </c>
      <c r="B20" s="99">
        <v>638808.27</v>
      </c>
      <c r="C20" s="57"/>
    </row>
    <row r="21" spans="1:31" x14ac:dyDescent="0.25">
      <c r="A21" s="21" t="s">
        <v>67</v>
      </c>
      <c r="B21" s="99">
        <v>6514288.3799999999</v>
      </c>
      <c r="C21" s="57"/>
    </row>
    <row r="22" spans="1:31" x14ac:dyDescent="0.25">
      <c r="A22" s="21" t="s">
        <v>68</v>
      </c>
      <c r="B22" s="99">
        <v>638814.82999999996</v>
      </c>
      <c r="C22" s="57"/>
    </row>
    <row r="23" spans="1:31" x14ac:dyDescent="0.25">
      <c r="A23" s="21" t="s">
        <v>69</v>
      </c>
      <c r="B23" s="99">
        <v>6514262.0300000003</v>
      </c>
      <c r="C23" s="57"/>
    </row>
    <row r="24" spans="1:31" x14ac:dyDescent="0.25">
      <c r="A24" s="21" t="s">
        <v>70</v>
      </c>
      <c r="B24" s="99">
        <v>638780.14</v>
      </c>
      <c r="C24" s="57"/>
    </row>
    <row r="25" spans="1:31" x14ac:dyDescent="0.25">
      <c r="A25" s="21" t="s">
        <v>71</v>
      </c>
      <c r="B25" s="99">
        <v>6514288.7599999998</v>
      </c>
      <c r="C25" s="57"/>
    </row>
    <row r="26" spans="1:31" x14ac:dyDescent="0.25">
      <c r="A26" s="21" t="s">
        <v>72</v>
      </c>
      <c r="B26" s="99">
        <v>638775.55000000005</v>
      </c>
      <c r="C26" s="57"/>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1. Korrus</v>
      </c>
      <c r="AC29" s="23">
        <f>IFERROR(IF(FIND(".",A29)=3,LEFT(A29,2),LEFT(A29,1))*1,"")</f>
        <v>1</v>
      </c>
      <c r="AE29" s="20"/>
    </row>
    <row r="30" spans="1:31" x14ac:dyDescent="0.25">
      <c r="A30" s="21" t="str">
        <f>IF(A29="","",Tabelid!D2)</f>
        <v>Korruse üüritav pind (KÜP):</v>
      </c>
      <c r="B30" s="47">
        <f>IF(A30="","",SUMIFS(Eksplikatsioon!F:F,Eksplikatsioon!A:A,AC30,Eksplikatsioon!C:C,Tabelid!E2))</f>
        <v>437.79999999999995</v>
      </c>
      <c r="AC30" s="23">
        <f>AC29</f>
        <v>1</v>
      </c>
    </row>
    <row r="31" spans="1:31" x14ac:dyDescent="0.25">
      <c r="A31" s="21" t="str">
        <f>IF(A30="","",Tabelid!D3)</f>
        <v>Korruse vertikaalsete ühendusteede pind (KÜTP):</v>
      </c>
      <c r="B31" s="47">
        <f>IF(A31="","",SUMIFS(Eksplikatsioon!F:F,Eksplikatsioon!A:A,AC31,Eksplikatsioon!C:C,Tabelid!E3))</f>
        <v>32.6</v>
      </c>
      <c r="D31" s="39"/>
      <c r="AC31" s="23">
        <f t="shared" ref="AC31:AC38" si="0">AC30</f>
        <v>1</v>
      </c>
    </row>
    <row r="32" spans="1:31" x14ac:dyDescent="0.25">
      <c r="A32" s="21" t="str">
        <f>IF(A31="","",Tabelid!D4)</f>
        <v>Korruse tehnopind (KTRP):</v>
      </c>
      <c r="B32" s="47">
        <f>IF(A32="","",SUMIFS(Eksplikatsioon!F:F,Eksplikatsioon!A:A,AC32,Eksplikatsioon!C:C,Tabelid!E4))</f>
        <v>18.799999999999997</v>
      </c>
      <c r="D32" s="39"/>
      <c r="AC32" s="23">
        <f t="shared" si="0"/>
        <v>1</v>
      </c>
    </row>
    <row r="33" spans="1:29" x14ac:dyDescent="0.25">
      <c r="A33" s="21" t="str">
        <f>IF(A32="","",Tabelid!D5)</f>
        <v>Korruse netopind (KNP):</v>
      </c>
      <c r="B33" s="47">
        <f>IF(A33="","",SUM(B30:B32)+B38)</f>
        <v>489.2</v>
      </c>
      <c r="D33" s="39"/>
      <c r="E33" s="26"/>
      <c r="AC33" s="23">
        <f t="shared" si="0"/>
        <v>1</v>
      </c>
    </row>
    <row r="34" spans="1:29" x14ac:dyDescent="0.25">
      <c r="A34" s="21" t="str">
        <f>IF(A33="","",Tabelid!D6)</f>
        <v>Korruse suletud netopind (KSNP):</v>
      </c>
      <c r="B34" s="47">
        <f>IF(A34="","",SUMIFS(Eksplikatsioon!G:G,Eksplikatsioon!A:A,AC34))</f>
        <v>471.7999999999999</v>
      </c>
      <c r="D34" s="39"/>
      <c r="AC34" s="23">
        <f>AC33</f>
        <v>1</v>
      </c>
    </row>
    <row r="35" spans="1:29" x14ac:dyDescent="0.25">
      <c r="A35" s="21" t="str">
        <f>IF(A33="","",Tabelid!D7)</f>
        <v>Korruse kasulik pind (KKP):</v>
      </c>
      <c r="B35" s="52">
        <v>535</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1</v>
      </c>
    </row>
    <row r="36" spans="1:29" x14ac:dyDescent="0.25">
      <c r="A36" s="21" t="str">
        <f>IF(A35="","",Tabelid!D8)</f>
        <v>Korruse brutopind (KBP):</v>
      </c>
      <c r="B36" s="52">
        <v>597.9</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1</v>
      </c>
    </row>
    <row r="37" spans="1:29" x14ac:dyDescent="0.25">
      <c r="A37" s="21" t="str">
        <f>IF(A36="","",Tabelid!D9)</f>
        <v>Korruse avatud netopind (KANP):</v>
      </c>
      <c r="B37" s="47">
        <f>IF(A37="","",SUMIFS(Eksplikatsioon!F:F,Eksplikatsioon!A:A,AC37,Eksplikatsioon!C:C,Tabelid!E9))</f>
        <v>0</v>
      </c>
      <c r="D37" s="39"/>
      <c r="AC37" s="23">
        <f t="shared" si="0"/>
        <v>1</v>
      </c>
    </row>
    <row r="38" spans="1:29" x14ac:dyDescent="0.25">
      <c r="A38" s="21" t="str">
        <f>IF(A37="","",Tabelid!D10)</f>
        <v>Korruse passiivne vakantsus (KPV):</v>
      </c>
      <c r="B38" s="47">
        <f>IF(A38="","",SUMIFS(Eksplikatsioon!F:F,Eksplikatsioon!A:A,AC38,Eksplikatsioon!C:C,Tabelid!E10))</f>
        <v>0</v>
      </c>
      <c r="D38" s="39"/>
      <c r="AC38" s="23">
        <f t="shared" si="0"/>
        <v>1</v>
      </c>
    </row>
    <row r="39" spans="1:29" x14ac:dyDescent="0.25">
      <c r="A39" s="10" t="str">
        <f>IF(COUNTIF(Tabelid!G:G,TRUE)/10-Tabelid!H11&gt;0,MIN(Tabelid!F:F)+Tabelid!H11&amp;"."&amp;" Korrus","")</f>
        <v>2. Korrus</v>
      </c>
      <c r="D39" s="39"/>
      <c r="AC39" s="23">
        <f>IFERROR(IF(FIND(".",A39)=3,LEFT(A39,2),LEFT(A39,1))*1,"")</f>
        <v>2</v>
      </c>
    </row>
    <row r="40" spans="1:29" x14ac:dyDescent="0.25">
      <c r="A40" s="21" t="str">
        <f>IF(A39="","",Tabelid!D12)</f>
        <v>Korruse üüritav pind (KÜP):</v>
      </c>
      <c r="B40" s="47">
        <f>IF(A40="","",SUMIFS(Eksplikatsioon!F:F,Eksplikatsioon!A:A,AC40,Eksplikatsioon!C:C,Tabelid!E12))</f>
        <v>404.8</v>
      </c>
      <c r="D40" s="39"/>
      <c r="AC40" s="23">
        <f>AC39</f>
        <v>2</v>
      </c>
    </row>
    <row r="41" spans="1:29" x14ac:dyDescent="0.25">
      <c r="A41" s="21" t="str">
        <f>IF(A40="","",Tabelid!D13)</f>
        <v>Korruse vertikaalsete ühendusteede pind (KÜTP):</v>
      </c>
      <c r="B41" s="47">
        <f>IF(A41="","",SUMIFS(Eksplikatsioon!F:F,Eksplikatsioon!A:A,AC41,Eksplikatsioon!C:C,Tabelid!E13))</f>
        <v>44.199999999999996</v>
      </c>
      <c r="D41" s="39"/>
      <c r="AC41" s="23">
        <f t="shared" ref="AC41:AC48" si="1">AC40</f>
        <v>2</v>
      </c>
    </row>
    <row r="42" spans="1:29" x14ac:dyDescent="0.25">
      <c r="A42" s="21" t="str">
        <f>IF(A41="","",Tabelid!D14)</f>
        <v>Korruse tehnopind (KTRP):</v>
      </c>
      <c r="B42" s="47">
        <f>IF(A42="","",SUMIFS(Eksplikatsioon!F:F,Eksplikatsioon!A:A,AC42,Eksplikatsioon!C:C,Tabelid!E14))</f>
        <v>0</v>
      </c>
      <c r="D42" s="39"/>
      <c r="AC42" s="23">
        <f t="shared" si="1"/>
        <v>2</v>
      </c>
    </row>
    <row r="43" spans="1:29" x14ac:dyDescent="0.25">
      <c r="A43" s="21" t="str">
        <f>IF(A42="","",Tabelid!D15)</f>
        <v>Korruse netopind (KNP):</v>
      </c>
      <c r="B43" s="47">
        <f>IF(A43="","",SUM(B40:B42)+B48)</f>
        <v>449</v>
      </c>
      <c r="D43" s="39"/>
      <c r="AC43" s="23">
        <f t="shared" si="1"/>
        <v>2</v>
      </c>
    </row>
    <row r="44" spans="1:29" x14ac:dyDescent="0.25">
      <c r="A44" s="21" t="str">
        <f>IF(A43="","",Tabelid!D16)</f>
        <v>Korruse suletud netopind (KSNP):</v>
      </c>
      <c r="B44" s="47">
        <f>IF(A44="","",SUMIFS(Eksplikatsioon!G:G,Eksplikatsioon!A:A,AC44))</f>
        <v>435.6</v>
      </c>
      <c r="D44" s="39"/>
      <c r="AC44" s="23">
        <f>AC43</f>
        <v>2</v>
      </c>
    </row>
    <row r="45" spans="1:29" x14ac:dyDescent="0.25">
      <c r="A45" s="21" t="str">
        <f>IF(A43="","",Tabelid!D17)</f>
        <v>Korruse kasulik pind (KKP):</v>
      </c>
      <c r="B45" s="52">
        <v>487.6</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2</v>
      </c>
    </row>
    <row r="46" spans="1:29" x14ac:dyDescent="0.25">
      <c r="A46" s="21" t="str">
        <f>IF(A45="","",Tabelid!D18)</f>
        <v>Korruse brutopind (KBP):</v>
      </c>
      <c r="B46" s="52">
        <v>553.1</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2</v>
      </c>
    </row>
    <row r="47" spans="1:29" x14ac:dyDescent="0.25">
      <c r="A47" s="21" t="str">
        <f>IF(A46="","",Tabelid!D19)</f>
        <v>Korruse avatud netopind (KANP):</v>
      </c>
      <c r="B47" s="47">
        <f>IF(A47="","",SUMIFS(Eksplikatsioon!F:F,Eksplikatsioon!A:A,AC47,Eksplikatsioon!C:C,Tabelid!E19))</f>
        <v>0</v>
      </c>
      <c r="AC47" s="23">
        <f t="shared" si="1"/>
        <v>2</v>
      </c>
    </row>
    <row r="48" spans="1:29" x14ac:dyDescent="0.25">
      <c r="A48" s="21" t="str">
        <f>IF(A47="","",Tabelid!D20)</f>
        <v>Korruse passiivne vakantsus (KPV):</v>
      </c>
      <c r="B48" s="47">
        <f>IF(A48="","",SUMIFS(Eksplikatsioon!F:F,Eksplikatsioon!A:A,AC48,Eksplikatsioon!C:C,Tabelid!E20))</f>
        <v>0</v>
      </c>
      <c r="AC48" s="23">
        <f t="shared" si="1"/>
        <v>2</v>
      </c>
    </row>
    <row r="49" spans="1:29" x14ac:dyDescent="0.25">
      <c r="A49" s="10" t="str">
        <f>IF(COUNTIF(Tabelid!G:G,TRUE)/10-Tabelid!H21&gt;0,MIN(Tabelid!F:F)+Tabelid!H21&amp;"."&amp;" Korrus","")</f>
        <v>3. Korrus</v>
      </c>
      <c r="AC49" s="23">
        <f>IFERROR(IF(FIND(".",A49)=3,LEFT(A49,2),LEFT(A49,1))*1,"")</f>
        <v>3</v>
      </c>
    </row>
    <row r="50" spans="1:29" x14ac:dyDescent="0.25">
      <c r="A50" s="21" t="str">
        <f>IF(A49="","",Tabelid!D22)</f>
        <v>Korruse üüritav pind (KÜP):</v>
      </c>
      <c r="B50" s="47">
        <f>IF(A50="","",SUMIFS(Eksplikatsioon!F:F,Eksplikatsioon!A:A,AC50,Eksplikatsioon!C:C,Tabelid!E22))</f>
        <v>407.30000000000007</v>
      </c>
      <c r="AC50" s="23">
        <f>AC49</f>
        <v>3</v>
      </c>
    </row>
    <row r="51" spans="1:29" x14ac:dyDescent="0.25">
      <c r="A51" s="21" t="str">
        <f>IF(A50="","",Tabelid!D23)</f>
        <v>Korruse vertikaalsete ühendusteede pind (KÜTP):</v>
      </c>
      <c r="B51" s="47">
        <f>IF(A51="","",SUMIFS(Eksplikatsioon!F:F,Eksplikatsioon!A:A,AC51,Eksplikatsioon!C:C,Tabelid!E23))</f>
        <v>42.699999999999996</v>
      </c>
      <c r="AC51" s="23">
        <f t="shared" ref="AC51:AC58" si="2">AC50</f>
        <v>3</v>
      </c>
    </row>
    <row r="52" spans="1:29" x14ac:dyDescent="0.25">
      <c r="A52" s="21" t="str">
        <f>IF(A51="","",Tabelid!D24)</f>
        <v>Korruse tehnopind (KTRP):</v>
      </c>
      <c r="B52" s="47">
        <f>IF(A52="","",SUMIFS(Eksplikatsioon!F:F,Eksplikatsioon!A:A,AC52,Eksplikatsioon!C:C,Tabelid!E24))</f>
        <v>0</v>
      </c>
      <c r="AC52" s="23">
        <f t="shared" si="2"/>
        <v>3</v>
      </c>
    </row>
    <row r="53" spans="1:29" x14ac:dyDescent="0.25">
      <c r="A53" s="21" t="str">
        <f>IF(A52="","",Tabelid!D25)</f>
        <v>Korruse netopind (KNP):</v>
      </c>
      <c r="B53" s="47">
        <f>IF(A53="","",SUM(B50:B52)+B58)</f>
        <v>450.00000000000006</v>
      </c>
      <c r="AC53" s="23">
        <f t="shared" si="2"/>
        <v>3</v>
      </c>
    </row>
    <row r="54" spans="1:29" x14ac:dyDescent="0.25">
      <c r="A54" s="21" t="str">
        <f>IF(A53="","",Tabelid!D26)</f>
        <v>Korruse suletud netopind (KSNP):</v>
      </c>
      <c r="B54" s="47">
        <f>IF(A54="","",SUMIFS(Eksplikatsioon!G:G,Eksplikatsioon!A:A,AC54))</f>
        <v>434.39999999999992</v>
      </c>
      <c r="AC54" s="23">
        <f>AC53</f>
        <v>3</v>
      </c>
    </row>
    <row r="55" spans="1:29" x14ac:dyDescent="0.25">
      <c r="A55" s="21" t="str">
        <f>IF(A53="","",Tabelid!D27)</f>
        <v>Korruse kasulik pind (KKP):</v>
      </c>
      <c r="B55" s="52">
        <v>487.8</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3</v>
      </c>
    </row>
    <row r="56" spans="1:29" x14ac:dyDescent="0.25">
      <c r="A56" s="21" t="str">
        <f>IF(A55="","",Tabelid!D28)</f>
        <v>Korruse brutopind (KBP):</v>
      </c>
      <c r="B56" s="52">
        <v>553.20000000000005</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3</v>
      </c>
    </row>
    <row r="57" spans="1:29" x14ac:dyDescent="0.25">
      <c r="A57" s="21" t="str">
        <f>IF(A56="","",Tabelid!D29)</f>
        <v>Korruse avatud netopind (KANP):</v>
      </c>
      <c r="B57" s="47">
        <f>IF(A57="","",SUMIFS(Eksplikatsioon!F:F,Eksplikatsioon!A:A,AC57,Eksplikatsioon!C:C,Tabelid!E29))</f>
        <v>0</v>
      </c>
      <c r="AC57" s="23">
        <f t="shared" si="2"/>
        <v>3</v>
      </c>
    </row>
    <row r="58" spans="1:29" x14ac:dyDescent="0.25">
      <c r="A58" s="21" t="str">
        <f>IF(A57="","",Tabelid!D30)</f>
        <v>Korruse passiivne vakantsus (KPV):</v>
      </c>
      <c r="B58" s="47">
        <f>IF(A58="","",SUMIFS(Eksplikatsioon!F:F,Eksplikatsioon!A:A,AC58,Eksplikatsioon!C:C,Tabelid!E30))</f>
        <v>0</v>
      </c>
      <c r="AC58" s="23">
        <f t="shared" si="2"/>
        <v>3</v>
      </c>
    </row>
    <row r="59" spans="1:29" x14ac:dyDescent="0.25">
      <c r="A59" s="10" t="str">
        <f>IF(COUNTIF(Tabelid!G:G,TRUE)/10-Tabelid!H31&gt;0,MIN(Tabelid!F:F)+Tabelid!H31&amp;"."&amp;" Korrus","")</f>
        <v>4. Korrus</v>
      </c>
      <c r="AC59" s="23">
        <f>IFERROR(IF(FIND(".",A59)=3,LEFT(A59,2),LEFT(A59,1))*1,"")</f>
        <v>4</v>
      </c>
    </row>
    <row r="60" spans="1:29" x14ac:dyDescent="0.25">
      <c r="A60" s="21" t="str">
        <f>IF(A59="","",Tabelid!D32)</f>
        <v>Korruse üüritav pind (KÜP):</v>
      </c>
      <c r="B60" s="47">
        <f>IF(A60="","",SUMIFS(Eksplikatsioon!F:F,Eksplikatsioon!A:A,AC60,Eksplikatsioon!C:C,Tabelid!E32))</f>
        <v>325.10000000000002</v>
      </c>
      <c r="AC60" s="23">
        <f>AC59</f>
        <v>4</v>
      </c>
    </row>
    <row r="61" spans="1:29" x14ac:dyDescent="0.25">
      <c r="A61" s="21" t="str">
        <f>IF(A60="","",Tabelid!D33)</f>
        <v>Korruse vertikaalsete ühendusteede pind (KÜTP):</v>
      </c>
      <c r="B61" s="47">
        <f>IF(A61="","",SUMIFS(Eksplikatsioon!F:F,Eksplikatsioon!A:A,AC61,Eksplikatsioon!C:C,Tabelid!E33))</f>
        <v>34.799999999999997</v>
      </c>
      <c r="AC61" s="23">
        <f t="shared" ref="AC61:AC68" si="3">AC60</f>
        <v>4</v>
      </c>
    </row>
    <row r="62" spans="1:29" x14ac:dyDescent="0.25">
      <c r="A62" s="21" t="str">
        <f>IF(A61="","",Tabelid!D34)</f>
        <v>Korruse tehnopind (KTRP):</v>
      </c>
      <c r="B62" s="47">
        <f>IF(A62="","",SUMIFS(Eksplikatsioon!F:F,Eksplikatsioon!A:A,AC62,Eksplikatsioon!C:C,Tabelid!E34))</f>
        <v>0</v>
      </c>
      <c r="AC62" s="23">
        <f t="shared" si="3"/>
        <v>4</v>
      </c>
    </row>
    <row r="63" spans="1:29" x14ac:dyDescent="0.25">
      <c r="A63" s="21" t="str">
        <f>IF(A62="","",Tabelid!D35)</f>
        <v>Korruse netopind (KNP):</v>
      </c>
      <c r="B63" s="47">
        <f>IF(A63="","",SUM(B60:B62)+B68)</f>
        <v>359.90000000000003</v>
      </c>
      <c r="AC63" s="23">
        <f t="shared" si="3"/>
        <v>4</v>
      </c>
    </row>
    <row r="64" spans="1:29" x14ac:dyDescent="0.25">
      <c r="A64" s="21" t="str">
        <f>IF(A63="","",Tabelid!D36)</f>
        <v>Korruse suletud netopind (KSNP):</v>
      </c>
      <c r="B64" s="47">
        <f>IF(A64="","",SUMIFS(Eksplikatsioon!G:G,Eksplikatsioon!A:A,AC64))</f>
        <v>350.30000000000007</v>
      </c>
      <c r="AC64" s="23">
        <f>AC63</f>
        <v>4</v>
      </c>
    </row>
    <row r="65" spans="1:29" x14ac:dyDescent="0.25">
      <c r="A65" s="21" t="str">
        <f>IF(A63="","",Tabelid!D37)</f>
        <v>Korruse kasulik pind (KKP):</v>
      </c>
      <c r="B65" s="52">
        <v>397.1</v>
      </c>
      <c r="D65" s="22"/>
      <c r="E65" s="22"/>
      <c r="F65" s="22"/>
      <c r="G65" s="22"/>
      <c r="H65" s="22"/>
      <c r="I65" s="22"/>
      <c r="J65" s="22"/>
      <c r="K65" s="22"/>
      <c r="L65" s="22"/>
      <c r="M65" s="22"/>
      <c r="N65" s="22"/>
      <c r="O65" s="22"/>
      <c r="P65" s="22"/>
      <c r="Q65" s="22"/>
      <c r="R65" s="22"/>
      <c r="S65" s="22"/>
      <c r="T65" s="22"/>
      <c r="U65" s="22"/>
      <c r="V65" s="22"/>
      <c r="W65" s="22"/>
      <c r="X65" s="22"/>
      <c r="Y65" s="22"/>
      <c r="Z65" s="22"/>
      <c r="AA65" s="22"/>
      <c r="AC65" s="23">
        <f>AC63</f>
        <v>4</v>
      </c>
    </row>
    <row r="66" spans="1:29" x14ac:dyDescent="0.25">
      <c r="A66" s="21" t="str">
        <f>IF(A65="","",Tabelid!D38)</f>
        <v>Korruse brutopind (KBP):</v>
      </c>
      <c r="B66" s="52">
        <v>448.4</v>
      </c>
      <c r="D66" s="22"/>
      <c r="E66" s="22"/>
      <c r="F66" s="22"/>
      <c r="G66" s="22"/>
      <c r="H66" s="22"/>
      <c r="I66" s="22"/>
      <c r="J66" s="22"/>
      <c r="K66" s="22"/>
      <c r="L66" s="22"/>
      <c r="M66" s="22"/>
      <c r="N66" s="22"/>
      <c r="O66" s="22"/>
      <c r="P66" s="22"/>
      <c r="Q66" s="22"/>
      <c r="R66" s="22"/>
      <c r="S66" s="22"/>
      <c r="T66" s="22"/>
      <c r="U66" s="22"/>
      <c r="V66" s="22"/>
      <c r="W66" s="22"/>
      <c r="X66" s="22"/>
      <c r="Y66" s="22"/>
      <c r="Z66" s="22"/>
      <c r="AA66" s="22"/>
      <c r="AC66" s="23">
        <f t="shared" si="3"/>
        <v>4</v>
      </c>
    </row>
    <row r="67" spans="1:29" x14ac:dyDescent="0.25">
      <c r="A67" s="21" t="str">
        <f>IF(A66="","",Tabelid!D39)</f>
        <v>Korruse avatud netopind (KANP):</v>
      </c>
      <c r="B67" s="47">
        <f>IF(A67="","",SUMIFS(Eksplikatsioon!F:F,Eksplikatsioon!A:A,AC67,Eksplikatsioon!C:C,Tabelid!E39))</f>
        <v>0</v>
      </c>
      <c r="AC67" s="23">
        <f t="shared" si="3"/>
        <v>4</v>
      </c>
    </row>
    <row r="68" spans="1:29" x14ac:dyDescent="0.25">
      <c r="A68" s="21" t="str">
        <f>IF(A67="","",Tabelid!D40)</f>
        <v>Korruse passiivne vakantsus (KPV):</v>
      </c>
      <c r="B68" s="47">
        <f>IF(A68="","",SUMIFS(Eksplikatsioon!F:F,Eksplikatsioon!A:A,AC68,Eksplikatsioon!C:C,Tabelid!E40))</f>
        <v>0</v>
      </c>
      <c r="AC68" s="23">
        <f t="shared" si="3"/>
        <v>4</v>
      </c>
    </row>
    <row r="69" spans="1:29" x14ac:dyDescent="0.25">
      <c r="A69" s="10" t="str">
        <f>IF(COUNTIF(Tabelid!G:G,TRUE)/10-Tabelid!H41&gt;0,MIN(Tabelid!F:F)+Tabelid!H41&amp;"."&amp;" Korrus","")</f>
        <v>5. Korrus</v>
      </c>
      <c r="AC69" s="23">
        <f>IFERROR(IF(FIND(".",A69)=3,LEFT(A69,2),LEFT(A69,1))*1,"")</f>
        <v>5</v>
      </c>
    </row>
    <row r="70" spans="1:29" x14ac:dyDescent="0.25">
      <c r="A70" s="21" t="str">
        <f>IF(A69="","",Tabelid!D42)</f>
        <v>Korruse üüritav pind (KÜP):</v>
      </c>
      <c r="B70" s="47">
        <f>IF(A70="","",SUMIFS(Eksplikatsioon!F:F,Eksplikatsioon!A:A,AC70,Eksplikatsioon!C:C,Tabelid!E42))</f>
        <v>0</v>
      </c>
      <c r="AC70" s="23">
        <f>AC69</f>
        <v>5</v>
      </c>
    </row>
    <row r="71" spans="1:29" x14ac:dyDescent="0.25">
      <c r="A71" s="21" t="str">
        <f>IF(A70="","",Tabelid!D43)</f>
        <v>Korruse vertikaalsete ühendusteede pind (KÜTP):</v>
      </c>
      <c r="B71" s="47">
        <f>IF(A71="","",SUMIFS(Eksplikatsioon!F:F,Eksplikatsioon!A:A,AC71,Eksplikatsioon!C:C,Tabelid!E43))</f>
        <v>4.0999999999999996</v>
      </c>
      <c r="AC71" s="23">
        <f t="shared" ref="AC71:AC78" si="4">AC70</f>
        <v>5</v>
      </c>
    </row>
    <row r="72" spans="1:29" x14ac:dyDescent="0.25">
      <c r="A72" s="21" t="str">
        <f>IF(A71="","",Tabelid!D44)</f>
        <v>Korruse tehnopind (KTRP):</v>
      </c>
      <c r="B72" s="47">
        <f>IF(A72="","",SUMIFS(Eksplikatsioon!F:F,Eksplikatsioon!A:A,AC72,Eksplikatsioon!C:C,Tabelid!E44))</f>
        <v>58.1</v>
      </c>
      <c r="AC72" s="23">
        <f t="shared" si="4"/>
        <v>5</v>
      </c>
    </row>
    <row r="73" spans="1:29" x14ac:dyDescent="0.25">
      <c r="A73" s="21" t="str">
        <f>IF(A72="","",Tabelid!D45)</f>
        <v>Korruse netopind (KNP):</v>
      </c>
      <c r="B73" s="47">
        <f>IF(A73="","",SUM(B70:B72)+B78)</f>
        <v>62.2</v>
      </c>
      <c r="AC73" s="23">
        <f t="shared" si="4"/>
        <v>5</v>
      </c>
    </row>
    <row r="74" spans="1:29" x14ac:dyDescent="0.25">
      <c r="A74" s="21" t="str">
        <f>IF(A73="","",Tabelid!D46)</f>
        <v>Korruse suletud netopind (KSNP):</v>
      </c>
      <c r="B74" s="47">
        <f>IF(A74="","",SUMIFS(Eksplikatsioon!G:G,Eksplikatsioon!A:A,AC74))</f>
        <v>62.2</v>
      </c>
      <c r="AC74" s="23">
        <f>AC73</f>
        <v>5</v>
      </c>
    </row>
    <row r="75" spans="1:29" x14ac:dyDescent="0.25">
      <c r="A75" s="21" t="str">
        <f>IF(A73="","",Tabelid!D47)</f>
        <v>Korruse kasulik pind (KKP):</v>
      </c>
      <c r="B75" s="52">
        <v>63.3</v>
      </c>
      <c r="D75" s="22"/>
      <c r="E75" s="22"/>
      <c r="F75" s="22"/>
      <c r="G75" s="22"/>
      <c r="H75" s="22"/>
      <c r="I75" s="22"/>
      <c r="J75" s="22"/>
      <c r="K75" s="22"/>
      <c r="L75" s="22"/>
      <c r="M75" s="22"/>
      <c r="N75" s="22"/>
      <c r="O75" s="22"/>
      <c r="P75" s="22"/>
      <c r="Q75" s="22"/>
      <c r="R75" s="22"/>
      <c r="S75" s="22"/>
      <c r="T75" s="22"/>
      <c r="U75" s="22"/>
      <c r="V75" s="22"/>
      <c r="W75" s="22"/>
      <c r="X75" s="22"/>
      <c r="Y75" s="22"/>
      <c r="Z75" s="22"/>
      <c r="AA75" s="22"/>
      <c r="AC75" s="23">
        <f>AC73</f>
        <v>5</v>
      </c>
    </row>
    <row r="76" spans="1:29" x14ac:dyDescent="0.25">
      <c r="A76" s="21" t="str">
        <f>IF(A75="","",Tabelid!D48)</f>
        <v>Korruse brutopind (KBP):</v>
      </c>
      <c r="B76" s="52">
        <v>71.8</v>
      </c>
      <c r="D76" s="22"/>
      <c r="E76" s="22"/>
      <c r="F76" s="22"/>
      <c r="G76" s="22"/>
      <c r="H76" s="22"/>
      <c r="I76" s="22"/>
      <c r="J76" s="22"/>
      <c r="K76" s="22"/>
      <c r="L76" s="22"/>
      <c r="M76" s="22"/>
      <c r="N76" s="22"/>
      <c r="O76" s="22"/>
      <c r="P76" s="22"/>
      <c r="Q76" s="22"/>
      <c r="R76" s="22"/>
      <c r="S76" s="22"/>
      <c r="T76" s="22"/>
      <c r="U76" s="22"/>
      <c r="V76" s="22"/>
      <c r="W76" s="22"/>
      <c r="X76" s="22"/>
      <c r="Y76" s="22"/>
      <c r="Z76" s="22"/>
      <c r="AA76" s="22"/>
      <c r="AC76" s="23">
        <f t="shared" si="4"/>
        <v>5</v>
      </c>
    </row>
    <row r="77" spans="1:29" x14ac:dyDescent="0.25">
      <c r="A77" s="21" t="str">
        <f>IF(A76="","",Tabelid!D49)</f>
        <v>Korruse avatud netopind (KANP):</v>
      </c>
      <c r="B77" s="47">
        <f>IF(A77="","",SUMIFS(Eksplikatsioon!F:F,Eksplikatsioon!A:A,AC77,Eksplikatsioon!C:C,Tabelid!E49))</f>
        <v>0</v>
      </c>
      <c r="AC77" s="23">
        <f t="shared" si="4"/>
        <v>5</v>
      </c>
    </row>
    <row r="78" spans="1:29" x14ac:dyDescent="0.25">
      <c r="A78" s="21" t="str">
        <f>IF(A77="","",Tabelid!D50)</f>
        <v>Korruse passiivne vakantsus (KPV):</v>
      </c>
      <c r="B78" s="47">
        <f>IF(A78="","",SUMIFS(Eksplikatsioon!F:F,Eksplikatsioon!A:A,AC78,Eksplikatsioon!C:C,Tabelid!E50))</f>
        <v>0</v>
      </c>
      <c r="AC78" s="23">
        <f t="shared" si="4"/>
        <v>5</v>
      </c>
    </row>
    <row r="79" spans="1:29" x14ac:dyDescent="0.25">
      <c r="A79" s="10" t="str">
        <f>IF(COUNTIF(Tabelid!G:G,TRUE)/10-Tabelid!H51&gt;0,MIN(Tabelid!F:F)+Tabelid!H51&amp;"."&amp;" Korrus","")</f>
        <v/>
      </c>
      <c r="AC79" s="23" t="str">
        <f>IFERROR(IF(FIND(".",A79)=3,LEFT(A79,2),LEFT(A79,1))*1,"")</f>
        <v/>
      </c>
    </row>
    <row r="80" spans="1:29" x14ac:dyDescent="0.25">
      <c r="A80" s="21" t="str">
        <f>IF(A79="","",Tabelid!D52)</f>
        <v/>
      </c>
      <c r="B80" s="47" t="str">
        <f>IF(A80="","",SUMIFS(Eksplikatsioon!F:F,Eksplikatsioon!A:A,AC80,Eksplikatsioon!C:C,Tabelid!E52))</f>
        <v/>
      </c>
      <c r="AC80" s="23" t="str">
        <f>AC79</f>
        <v/>
      </c>
    </row>
    <row r="81" spans="1:29" x14ac:dyDescent="0.25">
      <c r="A81" s="21" t="str">
        <f>IF(A80="","",Tabelid!D53)</f>
        <v/>
      </c>
      <c r="B81" s="47" t="str">
        <f>IF(A81="","",SUMIFS(Eksplikatsioon!F:F,Eksplikatsioon!A:A,AC81,Eksplikatsioon!C:C,Tabelid!E53))</f>
        <v/>
      </c>
      <c r="AC81" s="23" t="str">
        <f t="shared" ref="AC81:AC88" si="5">AC80</f>
        <v/>
      </c>
    </row>
    <row r="82" spans="1:29" x14ac:dyDescent="0.25">
      <c r="A82" s="21" t="str">
        <f>IF(A81="","",Tabelid!D54)</f>
        <v/>
      </c>
      <c r="B82" s="47" t="str">
        <f>IF(A82="","",SUMIFS(Eksplikatsioon!F:F,Eksplikatsioon!A:A,AC82,Eksplikatsioon!C:C,Tabelid!E54))</f>
        <v/>
      </c>
      <c r="AC82" s="23" t="str">
        <f t="shared" si="5"/>
        <v/>
      </c>
    </row>
    <row r="83" spans="1:29" x14ac:dyDescent="0.25">
      <c r="A83" s="21" t="str">
        <f>IF(A82="","",Tabelid!D55)</f>
        <v/>
      </c>
      <c r="B83" s="47" t="str">
        <f>IF(A83="","",SUM(B80:B82)+B88)</f>
        <v/>
      </c>
      <c r="AC83" s="23" t="str">
        <f t="shared" si="5"/>
        <v/>
      </c>
    </row>
    <row r="84" spans="1:29" x14ac:dyDescent="0.25">
      <c r="A84" s="21" t="str">
        <f>IF(A83="","",Tabelid!D56)</f>
        <v/>
      </c>
      <c r="B84" s="47" t="str">
        <f>IF(A84="","",SUMIFS(Eksplikatsioon!G:G,Eksplikatsioon!A:A,AC84))</f>
        <v/>
      </c>
      <c r="AC84" s="23" t="str">
        <f>AC83</f>
        <v/>
      </c>
    </row>
    <row r="85" spans="1:29" x14ac:dyDescent="0.25">
      <c r="A85" s="21" t="str">
        <f>IF(A83="","",Tabelid!D57)</f>
        <v/>
      </c>
      <c r="B85" s="52"/>
      <c r="D85" s="22"/>
      <c r="E85" s="22"/>
      <c r="F85" s="22"/>
      <c r="G85" s="22"/>
      <c r="H85" s="22"/>
      <c r="I85" s="22"/>
      <c r="J85" s="22"/>
      <c r="K85" s="22"/>
      <c r="L85" s="22"/>
      <c r="M85" s="22"/>
      <c r="N85" s="22"/>
      <c r="O85" s="22"/>
      <c r="P85" s="22"/>
      <c r="Q85" s="22"/>
      <c r="R85" s="22"/>
      <c r="S85" s="22"/>
      <c r="T85" s="22"/>
      <c r="U85" s="22"/>
      <c r="V85" s="22"/>
      <c r="W85" s="22"/>
      <c r="X85" s="22"/>
      <c r="Y85" s="22"/>
      <c r="Z85" s="22"/>
      <c r="AA85" s="22"/>
      <c r="AC85" s="23" t="str">
        <f>AC83</f>
        <v/>
      </c>
    </row>
    <row r="86" spans="1:29" x14ac:dyDescent="0.25">
      <c r="A86" s="21" t="str">
        <f>IF(A85="","",Tabelid!D58)</f>
        <v/>
      </c>
      <c r="B86" s="52"/>
      <c r="D86" s="22"/>
      <c r="E86" s="22"/>
      <c r="F86" s="22"/>
      <c r="G86" s="22"/>
      <c r="H86" s="22"/>
      <c r="I86" s="22"/>
      <c r="J86" s="22"/>
      <c r="K86" s="22"/>
      <c r="L86" s="22"/>
      <c r="M86" s="22"/>
      <c r="N86" s="22"/>
      <c r="O86" s="22"/>
      <c r="P86" s="22"/>
      <c r="Q86" s="22"/>
      <c r="R86" s="22"/>
      <c r="S86" s="22"/>
      <c r="T86" s="22"/>
      <c r="U86" s="22"/>
      <c r="V86" s="22"/>
      <c r="W86" s="22"/>
      <c r="X86" s="22"/>
      <c r="Y86" s="22"/>
      <c r="Z86" s="22"/>
      <c r="AA86" s="22"/>
      <c r="AC86" s="23" t="str">
        <f t="shared" si="5"/>
        <v/>
      </c>
    </row>
    <row r="87" spans="1:29" x14ac:dyDescent="0.25">
      <c r="A87" s="21" t="str">
        <f>IF(A86="","",Tabelid!D59)</f>
        <v/>
      </c>
      <c r="B87" s="47" t="str">
        <f>IF(A87="","",SUMIFS(Eksplikatsioon!F:F,Eksplikatsioon!A:A,AC87,Eksplikatsioon!C:C,Tabelid!E59))</f>
        <v/>
      </c>
      <c r="AC87" s="23" t="str">
        <f t="shared" si="5"/>
        <v/>
      </c>
    </row>
    <row r="88" spans="1:29" x14ac:dyDescent="0.25">
      <c r="A88" s="21" t="str">
        <f>IF(A87="","",Tabelid!D60)</f>
        <v/>
      </c>
      <c r="B88" s="47" t="str">
        <f>IF(A88="","",SUMIFS(Eksplikatsioon!F:F,Eksplikatsioon!A:A,AC88,Eksplikatsioon!C:C,Tabelid!E60))</f>
        <v/>
      </c>
      <c r="AC88" s="23" t="str">
        <f t="shared" si="5"/>
        <v/>
      </c>
    </row>
    <row r="89" spans="1:29" x14ac:dyDescent="0.25">
      <c r="A89" s="10" t="str">
        <f>IF(COUNTIF(Tabelid!G:G,TRUE)/10-Tabelid!H61&gt;0,MIN(Tabelid!F:F)+Tabelid!H61&amp;"."&amp;" Korrus","")</f>
        <v/>
      </c>
      <c r="AC89" s="23" t="str">
        <f>IFERROR(IF(FIND(".",A89)=3,LEFT(A89,2),LEFT(A89,1))*1,"")</f>
        <v/>
      </c>
    </row>
    <row r="90" spans="1:29" x14ac:dyDescent="0.25">
      <c r="A90" s="21" t="str">
        <f>IF(A89="","",Tabelid!D62)</f>
        <v/>
      </c>
      <c r="B90" s="47" t="str">
        <f>IF(A90="","",SUMIFS(Eksplikatsioon!F:F,Eksplikatsioon!A:A,AC90,Eksplikatsioon!C:C,Tabelid!E62))</f>
        <v/>
      </c>
      <c r="AC90" s="23" t="str">
        <f>AC89</f>
        <v/>
      </c>
    </row>
    <row r="91" spans="1:29" x14ac:dyDescent="0.25">
      <c r="A91" s="21" t="str">
        <f>IF(A90="","",Tabelid!D63)</f>
        <v/>
      </c>
      <c r="B91" s="47" t="str">
        <f>IF(A91="","",SUMIFS(Eksplikatsioon!F:F,Eksplikatsioon!A:A,AC91,Eksplikatsioon!C:C,Tabelid!E63))</f>
        <v/>
      </c>
      <c r="AC91" s="23" t="str">
        <f t="shared" ref="AC91:AC98" si="6">AC90</f>
        <v/>
      </c>
    </row>
    <row r="92" spans="1:29" x14ac:dyDescent="0.25">
      <c r="A92" s="21" t="str">
        <f>IF(A91="","",Tabelid!D64)</f>
        <v/>
      </c>
      <c r="B92" s="47" t="str">
        <f>IF(A92="","",SUMIFS(Eksplikatsioon!F:F,Eksplikatsioon!A:A,AC92,Eksplikatsioon!C:C,Tabelid!E64))</f>
        <v/>
      </c>
      <c r="AC92" s="23" t="str">
        <f t="shared" si="6"/>
        <v/>
      </c>
    </row>
    <row r="93" spans="1:29" x14ac:dyDescent="0.25">
      <c r="A93" s="21" t="str">
        <f>IF(A92="","",Tabelid!D65)</f>
        <v/>
      </c>
      <c r="B93" s="47" t="str">
        <f>IF(A93="","",SUM(B90:B92)+B98)</f>
        <v/>
      </c>
      <c r="AC93" s="23" t="str">
        <f t="shared" si="6"/>
        <v/>
      </c>
    </row>
    <row r="94" spans="1:29" x14ac:dyDescent="0.25">
      <c r="A94" s="21" t="str">
        <f>IF(A93="","",Tabelid!D66)</f>
        <v/>
      </c>
      <c r="B94" s="47" t="str">
        <f>IF(A94="","",SUMIFS(Eksplikatsioon!G:G,Eksplikatsioon!A:A,AC94))</f>
        <v/>
      </c>
      <c r="AC94" s="23" t="str">
        <f>AC93</f>
        <v/>
      </c>
    </row>
    <row r="95" spans="1:29" x14ac:dyDescent="0.25">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25">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25">
      <c r="A97" s="21" t="str">
        <f>IF(A96="","",Tabelid!D69)</f>
        <v/>
      </c>
      <c r="B97" s="47" t="str">
        <f>IF(A97="","",SUMIFS(Eksplikatsioon!F:F,Eksplikatsioon!A:A,AC97,Eksplikatsioon!C:C,Tabelid!E69))</f>
        <v/>
      </c>
      <c r="AC97" s="23" t="str">
        <f t="shared" si="6"/>
        <v/>
      </c>
    </row>
    <row r="98" spans="1:29" x14ac:dyDescent="0.25">
      <c r="A98" s="21" t="str">
        <f>IF(A97="","",Tabelid!D70)</f>
        <v/>
      </c>
      <c r="B98" s="47" t="str">
        <f>IF(A98="","",SUMIFS(Eksplikatsioon!F:F,Eksplikatsioon!A:A,AC98,Eksplikatsioon!C:C,Tabelid!E70))</f>
        <v/>
      </c>
      <c r="AC98" s="23" t="str">
        <f t="shared" si="6"/>
        <v/>
      </c>
    </row>
    <row r="99" spans="1:29" x14ac:dyDescent="0.25">
      <c r="A99" s="10" t="str">
        <f>IF(COUNTIF(Tabelid!G:G,TRUE)/10-Tabelid!H71&gt;0,MIN(Tabelid!F:F)+Tabelid!H71&amp;"."&amp;" Korrus","")</f>
        <v/>
      </c>
      <c r="AC99" s="23" t="str">
        <f>IFERROR(IF(FIND(".",A99)=3,LEFT(A99,2),LEFT(A99,1))*1,"")</f>
        <v/>
      </c>
    </row>
    <row r="100" spans="1:29" x14ac:dyDescent="0.25">
      <c r="A100" s="21" t="str">
        <f>IF(A99="","",Tabelid!D72)</f>
        <v/>
      </c>
      <c r="B100" s="47" t="str">
        <f>IF(A100="","",SUMIFS(Eksplikatsioon!F:F,Eksplikatsioon!A:A,AC100,Eksplikatsioon!C:C,Tabelid!E72))</f>
        <v/>
      </c>
      <c r="AC100" s="23" t="str">
        <f>AC99</f>
        <v/>
      </c>
    </row>
    <row r="101" spans="1:29" x14ac:dyDescent="0.25">
      <c r="A101" s="21" t="str">
        <f>IF(A100="","",Tabelid!D73)</f>
        <v/>
      </c>
      <c r="B101" s="47" t="str">
        <f>IF(A101="","",SUMIFS(Eksplikatsioon!F:F,Eksplikatsioon!A:A,AC101,Eksplikatsioon!C:C,Tabelid!E73))</f>
        <v/>
      </c>
      <c r="AC101" s="23" t="str">
        <f t="shared" ref="AC101:AC108" si="7">AC100</f>
        <v/>
      </c>
    </row>
    <row r="102" spans="1:29" x14ac:dyDescent="0.25">
      <c r="A102" s="21" t="str">
        <f>IF(A101="","",Tabelid!D74)</f>
        <v/>
      </c>
      <c r="B102" s="47" t="str">
        <f>IF(A102="","",SUMIFS(Eksplikatsioon!F:F,Eksplikatsioon!A:A,AC102,Eksplikatsioon!C:C,Tabelid!E74))</f>
        <v/>
      </c>
      <c r="AC102" s="23" t="str">
        <f t="shared" si="7"/>
        <v/>
      </c>
    </row>
    <row r="103" spans="1:29" x14ac:dyDescent="0.25">
      <c r="A103" s="21" t="str">
        <f>IF(A102="","",Tabelid!D75)</f>
        <v/>
      </c>
      <c r="B103" s="47" t="str">
        <f>IF(A103="","",SUM(B100:B102)+B108)</f>
        <v/>
      </c>
      <c r="AC103" s="23" t="str">
        <f t="shared" si="7"/>
        <v/>
      </c>
    </row>
    <row r="104" spans="1:29" x14ac:dyDescent="0.25">
      <c r="A104" s="21" t="str">
        <f>IF(A103="","",Tabelid!D76)</f>
        <v/>
      </c>
      <c r="B104" s="47" t="str">
        <f>IF(A104="","",SUMIFS(Eksplikatsioon!G:G,Eksplikatsioon!A:A,AC104))</f>
        <v/>
      </c>
      <c r="AC104" s="23" t="str">
        <f>AC103</f>
        <v/>
      </c>
    </row>
    <row r="105" spans="1:29" x14ac:dyDescent="0.25">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25">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25">
      <c r="A107" s="21" t="str">
        <f>IF(A106="","",Tabelid!D79)</f>
        <v/>
      </c>
      <c r="B107" s="47" t="str">
        <f>IF(A107="","",SUMIFS(Eksplikatsioon!F:F,Eksplikatsioon!A:A,AC107,Eksplikatsioon!C:C,Tabelid!E79))</f>
        <v/>
      </c>
      <c r="AC107" s="23" t="str">
        <f t="shared" si="7"/>
        <v/>
      </c>
    </row>
    <row r="108" spans="1:29" x14ac:dyDescent="0.25">
      <c r="A108" s="21" t="str">
        <f>IF(A107="","",Tabelid!D80)</f>
        <v/>
      </c>
      <c r="B108" s="47" t="str">
        <f>IF(A108="","",SUMIFS(Eksplikatsioon!F:F,Eksplikatsioon!A:A,AC108,Eksplikatsioon!C:C,Tabelid!E80))</f>
        <v/>
      </c>
      <c r="AC108" s="23" t="str">
        <f t="shared" si="7"/>
        <v/>
      </c>
    </row>
    <row r="109" spans="1:29" x14ac:dyDescent="0.25">
      <c r="A109" s="10" t="str">
        <f>IF(COUNTIF(Tabelid!G:G,TRUE)/10-Tabelid!H81&gt;0,MIN(Tabelid!F:F)+Tabelid!H81&amp;"."&amp;" Korrus","")</f>
        <v/>
      </c>
      <c r="AC109" s="23" t="str">
        <f>IFERROR(IF(FIND(".",A109)=3,LEFT(A109,2),LEFT(A109,1))*1,"")</f>
        <v/>
      </c>
    </row>
    <row r="110" spans="1:29" x14ac:dyDescent="0.25">
      <c r="A110" s="21" t="str">
        <f>IF(A109="","",Tabelid!D82)</f>
        <v/>
      </c>
      <c r="B110" s="47" t="str">
        <f>IF(A110="","",SUMIFS(Eksplikatsioon!F:F,Eksplikatsioon!A:A,AC110,Eksplikatsioon!C:C,Tabelid!E82))</f>
        <v/>
      </c>
      <c r="AC110" s="23" t="str">
        <f>AC109</f>
        <v/>
      </c>
    </row>
    <row r="111" spans="1:29" x14ac:dyDescent="0.25">
      <c r="A111" s="21" t="str">
        <f>IF(A110="","",Tabelid!D83)</f>
        <v/>
      </c>
      <c r="B111" s="47" t="str">
        <f>IF(A111="","",SUMIFS(Eksplikatsioon!F:F,Eksplikatsioon!A:A,AC111,Eksplikatsioon!C:C,Tabelid!E83))</f>
        <v/>
      </c>
      <c r="AC111" s="23" t="str">
        <f t="shared" ref="AC111:AC118" si="8">AC110</f>
        <v/>
      </c>
    </row>
    <row r="112" spans="1:29" x14ac:dyDescent="0.25">
      <c r="A112" s="21" t="str">
        <f>IF(A111="","",Tabelid!D84)</f>
        <v/>
      </c>
      <c r="B112" s="47" t="str">
        <f>IF(A112="","",SUMIFS(Eksplikatsioon!F:F,Eksplikatsioon!A:A,AC112,Eksplikatsioon!C:C,Tabelid!E84))</f>
        <v/>
      </c>
      <c r="AC112" s="23" t="str">
        <f t="shared" si="8"/>
        <v/>
      </c>
    </row>
    <row r="113" spans="1:29" x14ac:dyDescent="0.25">
      <c r="A113" s="21" t="str">
        <f>IF(A112="","",Tabelid!D85)</f>
        <v/>
      </c>
      <c r="B113" s="47" t="str">
        <f>IF(A113="","",SUM(B110:B112)+B118)</f>
        <v/>
      </c>
      <c r="AC113" s="23" t="str">
        <f t="shared" si="8"/>
        <v/>
      </c>
    </row>
    <row r="114" spans="1:29" x14ac:dyDescent="0.25">
      <c r="A114" s="21" t="str">
        <f>IF(A113="","",Tabelid!D86)</f>
        <v/>
      </c>
      <c r="B114" s="47" t="str">
        <f>IF(A114="","",SUMIFS(Eksplikatsioon!G:G,Eksplikatsioon!A:A,AC114))</f>
        <v/>
      </c>
      <c r="AC114" s="23" t="str">
        <f>AC113</f>
        <v/>
      </c>
    </row>
    <row r="115" spans="1:29" x14ac:dyDescent="0.2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2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25">
      <c r="A117" s="21" t="str">
        <f>IF(A116="","",Tabelid!D89)</f>
        <v/>
      </c>
      <c r="B117" s="47" t="str">
        <f>IF(A117="","",SUMIFS(Eksplikatsioon!F:F,Eksplikatsioon!A:A,AC117,Eksplikatsioon!C:C,Tabelid!E89))</f>
        <v/>
      </c>
      <c r="AC117" s="23" t="str">
        <f t="shared" si="8"/>
        <v/>
      </c>
    </row>
    <row r="118" spans="1:29" x14ac:dyDescent="0.25">
      <c r="A118" s="21" t="str">
        <f>IF(A117="","",Tabelid!D90)</f>
        <v/>
      </c>
      <c r="B118" s="47" t="str">
        <f>IF(A118="","",SUMIFS(Eksplikatsioon!F:F,Eksplikatsioon!A:A,AC118,Eksplikatsioon!C:C,Tabelid!E90))</f>
        <v/>
      </c>
      <c r="AC118" s="23" t="str">
        <f t="shared" si="8"/>
        <v/>
      </c>
    </row>
    <row r="119" spans="1:29" x14ac:dyDescent="0.25">
      <c r="A119" s="10" t="str">
        <f>IF(COUNTIF(Tabelid!G:G,TRUE)/10-Tabelid!H91&gt;0,MIN(Tabelid!F:F)+Tabelid!H91&amp;"."&amp;" Korrus","")</f>
        <v/>
      </c>
      <c r="AC119" s="23" t="str">
        <f>IFERROR(IF(FIND(".",A119)=3,LEFT(A119,2),LEFT(A119,1))*1,"")</f>
        <v/>
      </c>
    </row>
    <row r="120" spans="1:29" x14ac:dyDescent="0.25">
      <c r="A120" s="21" t="str">
        <f>IF(A119="","",Tabelid!D92)</f>
        <v/>
      </c>
      <c r="B120" s="47" t="str">
        <f>IF(A120="","",SUMIFS(Eksplikatsioon!F:F,Eksplikatsioon!A:A,AC120,Eksplikatsioon!C:C,Tabelid!E92))</f>
        <v/>
      </c>
      <c r="AC120" s="23" t="str">
        <f>AC119</f>
        <v/>
      </c>
    </row>
    <row r="121" spans="1:29" x14ac:dyDescent="0.25">
      <c r="A121" s="21" t="str">
        <f>IF(A120="","",Tabelid!D93)</f>
        <v/>
      </c>
      <c r="B121" s="47" t="str">
        <f>IF(A121="","",SUMIFS(Eksplikatsioon!F:F,Eksplikatsioon!A:A,AC121,Eksplikatsioon!C:C,Tabelid!E93))</f>
        <v/>
      </c>
      <c r="AC121" s="23" t="str">
        <f t="shared" ref="AC121:AC128" si="9">AC120</f>
        <v/>
      </c>
    </row>
    <row r="122" spans="1:29" x14ac:dyDescent="0.25">
      <c r="A122" s="21" t="str">
        <f>IF(A121="","",Tabelid!D94)</f>
        <v/>
      </c>
      <c r="B122" s="47" t="str">
        <f>IF(A122="","",SUMIFS(Eksplikatsioon!F:F,Eksplikatsioon!A:A,AC122,Eksplikatsioon!C:C,Tabelid!E94))</f>
        <v/>
      </c>
      <c r="AC122" s="23" t="str">
        <f t="shared" si="9"/>
        <v/>
      </c>
    </row>
    <row r="123" spans="1:29" x14ac:dyDescent="0.25">
      <c r="A123" s="21" t="str">
        <f>IF(A122="","",Tabelid!D95)</f>
        <v/>
      </c>
      <c r="B123" s="47" t="str">
        <f>IF(A123="","",SUM(B120:B122)+B128)</f>
        <v/>
      </c>
      <c r="AC123" s="23" t="str">
        <f t="shared" si="9"/>
        <v/>
      </c>
    </row>
    <row r="124" spans="1:29" x14ac:dyDescent="0.25">
      <c r="A124" s="21" t="str">
        <f>IF(A123="","",Tabelid!D96)</f>
        <v/>
      </c>
      <c r="B124" s="47" t="str">
        <f>IF(A124="","",SUMIFS(Eksplikatsioon!G:G,Eksplikatsioon!A:A,AC124))</f>
        <v/>
      </c>
      <c r="AC124" s="23" t="str">
        <f>AC123</f>
        <v/>
      </c>
    </row>
    <row r="125" spans="1:29" x14ac:dyDescent="0.2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2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25">
      <c r="A127" s="21" t="str">
        <f>IF(A126="","",Tabelid!D99)</f>
        <v/>
      </c>
      <c r="B127" s="47" t="str">
        <f>IF(A127="","",SUMIFS(Eksplikatsioon!F:F,Eksplikatsioon!A:A,AC127,Eksplikatsioon!C:C,Tabelid!E99))</f>
        <v/>
      </c>
      <c r="AC127" s="23" t="str">
        <f t="shared" si="9"/>
        <v/>
      </c>
    </row>
    <row r="128" spans="1:29" x14ac:dyDescent="0.25">
      <c r="A128" s="21" t="str">
        <f>IF(A127="","",Tabelid!D100)</f>
        <v/>
      </c>
      <c r="B128" s="47" t="str">
        <f>IF(A128="","",SUMIFS(Eksplikatsioon!F:F,Eksplikatsioon!A:A,AC128,Eksplikatsioon!C:C,Tabelid!E100))</f>
        <v/>
      </c>
      <c r="AC128" s="23" t="str">
        <f t="shared" si="9"/>
        <v/>
      </c>
    </row>
    <row r="129" spans="1:29" x14ac:dyDescent="0.25">
      <c r="A129" s="10" t="str">
        <f>IF(COUNTIF(Tabelid!G:G,TRUE)/10-Tabelid!H101&gt;0,MIN(Tabelid!F:F)+Tabelid!H101&amp;"."&amp;" Korrus","")</f>
        <v/>
      </c>
      <c r="AC129" s="23" t="str">
        <f>IFERROR(IF(FIND(".",A129)=3,LEFT(A129,2),LEFT(A129,1))*1,"")</f>
        <v/>
      </c>
    </row>
    <row r="130" spans="1:29" x14ac:dyDescent="0.25">
      <c r="A130" s="21" t="str">
        <f>IF(A129="","",Tabelid!D102)</f>
        <v/>
      </c>
      <c r="B130" s="47" t="str">
        <f>IF(A130="","",SUMIFS(Eksplikatsioon!F:F,Eksplikatsioon!A:A,AC130,Eksplikatsioon!C:C,Tabelid!E102))</f>
        <v/>
      </c>
      <c r="AC130" s="23" t="str">
        <f>AC129</f>
        <v/>
      </c>
    </row>
    <row r="131" spans="1:29" x14ac:dyDescent="0.25">
      <c r="A131" s="21" t="str">
        <f>IF(A130="","",Tabelid!D103)</f>
        <v/>
      </c>
      <c r="B131" s="47" t="str">
        <f>IF(A131="","",SUMIFS(Eksplikatsioon!F:F,Eksplikatsioon!A:A,AC131,Eksplikatsioon!C:C,Tabelid!E103))</f>
        <v/>
      </c>
      <c r="AC131" s="23" t="str">
        <f t="shared" ref="AC131:AC138" si="10">AC130</f>
        <v/>
      </c>
    </row>
    <row r="132" spans="1:29" x14ac:dyDescent="0.25">
      <c r="A132" s="21" t="str">
        <f>IF(A131="","",Tabelid!D104)</f>
        <v/>
      </c>
      <c r="B132" s="47" t="str">
        <f>IF(A132="","",SUMIFS(Eksplikatsioon!F:F,Eksplikatsioon!A:A,AC132,Eksplikatsioon!C:C,Tabelid!E104))</f>
        <v/>
      </c>
      <c r="AC132" s="23" t="str">
        <f t="shared" si="10"/>
        <v/>
      </c>
    </row>
    <row r="133" spans="1:29" x14ac:dyDescent="0.25">
      <c r="A133" s="21" t="str">
        <f>IF(A132="","",Tabelid!D105)</f>
        <v/>
      </c>
      <c r="B133" s="47" t="str">
        <f>IF(A133="","",SUM(B130:B132)+B138)</f>
        <v/>
      </c>
      <c r="AC133" s="23" t="str">
        <f t="shared" si="10"/>
        <v/>
      </c>
    </row>
    <row r="134" spans="1:29" x14ac:dyDescent="0.25">
      <c r="A134" s="21" t="str">
        <f>IF(A133="","",Tabelid!D106)</f>
        <v/>
      </c>
      <c r="B134" s="47" t="str">
        <f>IF(A134="","",SUMIFS(Eksplikatsioon!G:G,Eksplikatsioon!A:A,AC134))</f>
        <v/>
      </c>
      <c r="AC134" s="23" t="str">
        <f>AC133</f>
        <v/>
      </c>
    </row>
    <row r="135" spans="1:29" x14ac:dyDescent="0.2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2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25">
      <c r="A137" s="21" t="str">
        <f>IF(A136="","",Tabelid!D109)</f>
        <v/>
      </c>
      <c r="B137" s="47" t="str">
        <f>IF(A137="","",SUMIFS(Eksplikatsioon!F:F,Eksplikatsioon!A:A,AC137,Eksplikatsioon!C:C,Tabelid!E109))</f>
        <v/>
      </c>
      <c r="AC137" s="23" t="str">
        <f t="shared" si="10"/>
        <v/>
      </c>
    </row>
    <row r="138" spans="1:29" x14ac:dyDescent="0.25">
      <c r="A138" s="21" t="str">
        <f>IF(A137="","",Tabelid!D110)</f>
        <v/>
      </c>
      <c r="B138" s="47" t="str">
        <f>IF(A138="","",SUMIFS(Eksplikatsioon!F:F,Eksplikatsioon!A:A,AC138,Eksplikatsioon!C:C,Tabelid!E110))</f>
        <v/>
      </c>
      <c r="AC138" s="23" t="str">
        <f t="shared" si="10"/>
        <v/>
      </c>
    </row>
    <row r="139" spans="1:29" x14ac:dyDescent="0.25">
      <c r="A139" s="10" t="str">
        <f>IF(COUNTIF(Tabelid!G:G,TRUE)/10-Tabelid!H111&gt;0,MIN(Tabelid!F:F)+Tabelid!H111&amp;"."&amp;" Korrus","")</f>
        <v/>
      </c>
      <c r="AC139" s="23" t="str">
        <f>IFERROR(IF(FIND(".",A139)=3,LEFT(A139,2),LEFT(A139,1))*1,"")</f>
        <v/>
      </c>
    </row>
    <row r="140" spans="1:29" x14ac:dyDescent="0.25">
      <c r="A140" s="21" t="str">
        <f>IF(A139="","",Tabelid!D112)</f>
        <v/>
      </c>
      <c r="B140" s="47" t="str">
        <f>IF(A140="","",SUMIFS(Eksplikatsioon!F:F,Eksplikatsioon!A:A,AC140,Eksplikatsioon!C:C,Tabelid!E112))</f>
        <v/>
      </c>
      <c r="AC140" s="23" t="str">
        <f>AC139</f>
        <v/>
      </c>
    </row>
    <row r="141" spans="1:29" x14ac:dyDescent="0.25">
      <c r="A141" s="21" t="str">
        <f>IF(A140="","",Tabelid!D113)</f>
        <v/>
      </c>
      <c r="B141" s="47" t="str">
        <f>IF(A141="","",SUMIFS(Eksplikatsioon!F:F,Eksplikatsioon!A:A,AC141,Eksplikatsioon!C:C,Tabelid!E113))</f>
        <v/>
      </c>
      <c r="AC141" s="23" t="str">
        <f t="shared" ref="AC141:AC148" si="11">AC140</f>
        <v/>
      </c>
    </row>
    <row r="142" spans="1:29" x14ac:dyDescent="0.25">
      <c r="A142" s="21" t="str">
        <f>IF(A141="","",Tabelid!D114)</f>
        <v/>
      </c>
      <c r="B142" s="47" t="str">
        <f>IF(A142="","",SUMIFS(Eksplikatsioon!F:F,Eksplikatsioon!A:A,AC142,Eksplikatsioon!C:C,Tabelid!E114))</f>
        <v/>
      </c>
      <c r="AC142" s="23" t="str">
        <f t="shared" si="11"/>
        <v/>
      </c>
    </row>
    <row r="143" spans="1:29" x14ac:dyDescent="0.25">
      <c r="A143" s="21" t="str">
        <f>IF(A142="","",Tabelid!D115)</f>
        <v/>
      </c>
      <c r="B143" s="47" t="str">
        <f>IF(A143="","",SUM(B140:B142)+B148)</f>
        <v/>
      </c>
      <c r="AC143" s="23" t="str">
        <f t="shared" si="11"/>
        <v/>
      </c>
    </row>
    <row r="144" spans="1:29" x14ac:dyDescent="0.25">
      <c r="A144" s="21" t="str">
        <f>IF(A143="","",Tabelid!D116)</f>
        <v/>
      </c>
      <c r="B144" s="47" t="str">
        <f>IF(A144="","",SUMIFS(Eksplikatsioon!G:G,Eksplikatsioon!A:A,AC144))</f>
        <v/>
      </c>
      <c r="AC144" s="23" t="str">
        <f>AC143</f>
        <v/>
      </c>
    </row>
    <row r="145" spans="1:29" x14ac:dyDescent="0.2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2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25">
      <c r="A147" s="21" t="str">
        <f>IF(A146="","",Tabelid!D119)</f>
        <v/>
      </c>
      <c r="B147" s="47" t="str">
        <f>IF(A147="","",SUMIFS(Eksplikatsioon!F:F,Eksplikatsioon!A:A,AC147,Eksplikatsioon!C:C,Tabelid!E119))</f>
        <v/>
      </c>
      <c r="AC147" s="23" t="str">
        <f t="shared" si="11"/>
        <v/>
      </c>
    </row>
    <row r="148" spans="1:29" x14ac:dyDescent="0.25">
      <c r="A148" s="21" t="str">
        <f>IF(A147="","",Tabelid!D120)</f>
        <v/>
      </c>
      <c r="B148" s="47" t="str">
        <f>IF(A148="","",SUMIFS(Eksplikatsioon!F:F,Eksplikatsioon!A:A,AC148,Eksplikatsioon!C:C,Tabelid!E120))</f>
        <v/>
      </c>
      <c r="AC148" s="23" t="str">
        <f t="shared" si="11"/>
        <v/>
      </c>
    </row>
    <row r="149" spans="1:29" x14ac:dyDescent="0.25">
      <c r="A149" s="10" t="str">
        <f>IF(COUNTIF(Tabelid!G:G,TRUE)/10-Tabelid!H121&gt;0,MIN(Tabelid!F:F)+Tabelid!H121&amp;"."&amp;" Korrus","")</f>
        <v/>
      </c>
      <c r="AC149" s="23" t="str">
        <f>IFERROR(IF(FIND(".",A149)=3,LEFT(A149,2),LEFT(A149,1))*1,"")</f>
        <v/>
      </c>
    </row>
    <row r="150" spans="1:29" x14ac:dyDescent="0.25">
      <c r="A150" s="21" t="str">
        <f>IF(A149="","",Tabelid!D122)</f>
        <v/>
      </c>
      <c r="B150" s="47" t="str">
        <f>IF(A150="","",SUMIFS(Eksplikatsioon!F:F,Eksplikatsioon!A:A,AC150,Eksplikatsioon!C:C,Tabelid!E122))</f>
        <v/>
      </c>
      <c r="AC150" s="23" t="str">
        <f>AC149</f>
        <v/>
      </c>
    </row>
    <row r="151" spans="1:29" x14ac:dyDescent="0.25">
      <c r="A151" s="21" t="str">
        <f>IF(A150="","",Tabelid!D123)</f>
        <v/>
      </c>
      <c r="B151" s="47" t="str">
        <f>IF(A151="","",SUMIFS(Eksplikatsioon!F:F,Eksplikatsioon!A:A,AC151,Eksplikatsioon!C:C,Tabelid!E123))</f>
        <v/>
      </c>
      <c r="AC151" s="23" t="str">
        <f t="shared" ref="AC151:AC158" si="12">AC150</f>
        <v/>
      </c>
    </row>
    <row r="152" spans="1:29" x14ac:dyDescent="0.25">
      <c r="A152" s="21" t="str">
        <f>IF(A151="","",Tabelid!D124)</f>
        <v/>
      </c>
      <c r="B152" s="47" t="str">
        <f>IF(A152="","",SUMIFS(Eksplikatsioon!F:F,Eksplikatsioon!A:A,AC152,Eksplikatsioon!C:C,Tabelid!E124))</f>
        <v/>
      </c>
      <c r="AC152" s="23" t="str">
        <f t="shared" si="12"/>
        <v/>
      </c>
    </row>
    <row r="153" spans="1:29" x14ac:dyDescent="0.25">
      <c r="A153" s="21" t="str">
        <f>IF(A152="","",Tabelid!D125)</f>
        <v/>
      </c>
      <c r="B153" s="47" t="str">
        <f>IF(A153="","",SUM(B150:B152)+B158)</f>
        <v/>
      </c>
      <c r="AC153" s="23" t="str">
        <f t="shared" si="12"/>
        <v/>
      </c>
    </row>
    <row r="154" spans="1:29" x14ac:dyDescent="0.25">
      <c r="A154" s="21" t="str">
        <f>IF(A153="","",Tabelid!D126)</f>
        <v/>
      </c>
      <c r="B154" s="47" t="str">
        <f>IF(A154="","",SUMIFS(Eksplikatsioon!G:G,Eksplikatsioon!A:A,AC154))</f>
        <v/>
      </c>
      <c r="AC154" s="23" t="str">
        <f>AC153</f>
        <v/>
      </c>
    </row>
    <row r="155" spans="1:29" x14ac:dyDescent="0.2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2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25">
      <c r="A157" s="21" t="str">
        <f>IF(A156="","",Tabelid!D129)</f>
        <v/>
      </c>
      <c r="B157" s="47" t="str">
        <f>IF(A157="","",SUMIFS(Eksplikatsioon!F:F,Eksplikatsioon!A:A,AC157,Eksplikatsioon!C:C,Tabelid!E129))</f>
        <v/>
      </c>
      <c r="AC157" s="23" t="str">
        <f t="shared" si="12"/>
        <v/>
      </c>
    </row>
    <row r="158" spans="1:29" x14ac:dyDescent="0.25">
      <c r="A158" s="21" t="str">
        <f>IF(A157="","",Tabelid!D130)</f>
        <v/>
      </c>
      <c r="B158" s="47" t="str">
        <f>IF(A158="","",SUMIFS(Eksplikatsioon!F:F,Eksplikatsioon!A:A,AC158,Eksplikatsioon!C:C,Tabelid!E130))</f>
        <v/>
      </c>
      <c r="AC158" s="23" t="str">
        <f t="shared" si="12"/>
        <v/>
      </c>
    </row>
    <row r="159" spans="1:29" x14ac:dyDescent="0.25">
      <c r="A159" s="10" t="str">
        <f>IF(COUNTIF(Tabelid!G:G,TRUE)/10-Tabelid!H131&gt;0,MIN(Tabelid!F:F)+Tabelid!H131&amp;"."&amp;" Korrus","")</f>
        <v/>
      </c>
      <c r="AC159" s="23" t="str">
        <f>IFERROR(IF(FIND(".",A159)=3,LEFT(A159,2),LEFT(A159,1))*1,"")</f>
        <v/>
      </c>
    </row>
    <row r="160" spans="1:29" x14ac:dyDescent="0.25">
      <c r="A160" s="21" t="str">
        <f>IF(A159="","",Tabelid!D132)</f>
        <v/>
      </c>
      <c r="B160" s="47" t="str">
        <f>IF(A160="","",SUMIFS(Eksplikatsioon!F:F,Eksplikatsioon!A:A,AC160,Eksplikatsioon!C:C,Tabelid!E132))</f>
        <v/>
      </c>
      <c r="AC160" s="23" t="str">
        <f>AC159</f>
        <v/>
      </c>
    </row>
    <row r="161" spans="1:29" x14ac:dyDescent="0.25">
      <c r="A161" s="21" t="str">
        <f>IF(A160="","",Tabelid!D133)</f>
        <v/>
      </c>
      <c r="B161" s="47" t="str">
        <f>IF(A161="","",SUMIFS(Eksplikatsioon!F:F,Eksplikatsioon!A:A,AC161,Eksplikatsioon!C:C,Tabelid!E133))</f>
        <v/>
      </c>
      <c r="AC161" s="23" t="str">
        <f t="shared" ref="AC161:AC168" si="13">AC160</f>
        <v/>
      </c>
    </row>
    <row r="162" spans="1:29" x14ac:dyDescent="0.25">
      <c r="A162" s="21" t="str">
        <f>IF(A161="","",Tabelid!D134)</f>
        <v/>
      </c>
      <c r="B162" s="47" t="str">
        <f>IF(A162="","",SUMIFS(Eksplikatsioon!F:F,Eksplikatsioon!A:A,AC162,Eksplikatsioon!C:C,Tabelid!E134))</f>
        <v/>
      </c>
      <c r="AC162" s="23" t="str">
        <f t="shared" si="13"/>
        <v/>
      </c>
    </row>
    <row r="163" spans="1:29" x14ac:dyDescent="0.25">
      <c r="A163" s="21" t="str">
        <f>IF(A162="","",Tabelid!D135)</f>
        <v/>
      </c>
      <c r="B163" s="47" t="str">
        <f>IF(A163="","",SUM(B160:B162)+B168)</f>
        <v/>
      </c>
      <c r="AC163" s="23" t="str">
        <f t="shared" si="13"/>
        <v/>
      </c>
    </row>
    <row r="164" spans="1:29" x14ac:dyDescent="0.25">
      <c r="A164" s="21" t="str">
        <f>IF(A163="","",Tabelid!D136)</f>
        <v/>
      </c>
      <c r="B164" s="47" t="str">
        <f>IF(A164="","",SUMIFS(Eksplikatsioon!G:G,Eksplikatsioon!A:A,AC164))</f>
        <v/>
      </c>
      <c r="AC164" s="23" t="str">
        <f>AC163</f>
        <v/>
      </c>
    </row>
    <row r="165" spans="1:29" x14ac:dyDescent="0.2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2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25">
      <c r="A167" s="21" t="str">
        <f>IF(A166="","",Tabelid!D139)</f>
        <v/>
      </c>
      <c r="B167" s="47" t="str">
        <f>IF(A167="","",SUMIFS(Eksplikatsioon!F:F,Eksplikatsioon!A:A,AC167,Eksplikatsioon!C:C,Tabelid!E139))</f>
        <v/>
      </c>
      <c r="AC167" s="23" t="str">
        <f t="shared" si="13"/>
        <v/>
      </c>
    </row>
    <row r="168" spans="1:29" x14ac:dyDescent="0.25">
      <c r="A168" s="21" t="str">
        <f>IF(A167="","",Tabelid!D140)</f>
        <v/>
      </c>
      <c r="B168" s="47" t="str">
        <f>IF(A168="","",SUMIFS(Eksplikatsioon!F:F,Eksplikatsioon!A:A,AC168,Eksplikatsioon!C:C,Tabelid!E140))</f>
        <v/>
      </c>
      <c r="AC168" s="23" t="str">
        <f t="shared" si="13"/>
        <v/>
      </c>
    </row>
    <row r="169" spans="1:29" x14ac:dyDescent="0.25">
      <c r="A169" s="10" t="str">
        <f>IF(COUNTIF(Tabelid!G:G,TRUE)/10-Tabelid!H141&gt;0,MIN(Tabelid!F:F)+Tabelid!H141&amp;"."&amp;" Korrus","")</f>
        <v/>
      </c>
      <c r="AC169" s="23" t="str">
        <f>IFERROR(IF(FIND(".",A169)=3,LEFT(A169,2),LEFT(A169,1))*1,"")</f>
        <v/>
      </c>
    </row>
    <row r="170" spans="1:29" x14ac:dyDescent="0.25">
      <c r="A170" s="21" t="str">
        <f>IF(A169="","",Tabelid!D142)</f>
        <v/>
      </c>
      <c r="B170" s="47" t="str">
        <f>IF(A170="","",SUMIFS(Eksplikatsioon!F:F,Eksplikatsioon!A:A,AC170,Eksplikatsioon!C:C,Tabelid!E142))</f>
        <v/>
      </c>
      <c r="AC170" s="23" t="str">
        <f>AC169</f>
        <v/>
      </c>
    </row>
    <row r="171" spans="1:29" x14ac:dyDescent="0.25">
      <c r="A171" s="21" t="str">
        <f>IF(A170="","",Tabelid!D143)</f>
        <v/>
      </c>
      <c r="B171" s="47" t="str">
        <f>IF(A171="","",SUMIFS(Eksplikatsioon!F:F,Eksplikatsioon!A:A,AC171,Eksplikatsioon!C:C,Tabelid!E143))</f>
        <v/>
      </c>
      <c r="AC171" s="23" t="str">
        <f t="shared" ref="AC171:AC178" si="14">AC170</f>
        <v/>
      </c>
    </row>
    <row r="172" spans="1:29" x14ac:dyDescent="0.25">
      <c r="A172" s="21" t="str">
        <f>IF(A171="","",Tabelid!D144)</f>
        <v/>
      </c>
      <c r="B172" s="47" t="str">
        <f>IF(A172="","",SUMIFS(Eksplikatsioon!F:F,Eksplikatsioon!A:A,AC172,Eksplikatsioon!C:C,Tabelid!E144))</f>
        <v/>
      </c>
      <c r="AC172" s="23" t="str">
        <f t="shared" si="14"/>
        <v/>
      </c>
    </row>
    <row r="173" spans="1:29" x14ac:dyDescent="0.25">
      <c r="A173" s="21" t="str">
        <f>IF(A172="","",Tabelid!D145)</f>
        <v/>
      </c>
      <c r="B173" s="47" t="str">
        <f>IF(A173="","",SUM(B170:B172)+B178)</f>
        <v/>
      </c>
      <c r="AC173" s="23" t="str">
        <f t="shared" si="14"/>
        <v/>
      </c>
    </row>
    <row r="174" spans="1:29" x14ac:dyDescent="0.25">
      <c r="A174" s="21" t="str">
        <f>IF(A173="","",Tabelid!D146)</f>
        <v/>
      </c>
      <c r="B174" s="47" t="str">
        <f>IF(A174="","",SUMIFS(Eksplikatsioon!G:G,Eksplikatsioon!A:A,AC174))</f>
        <v/>
      </c>
      <c r="AC174" s="23" t="str">
        <f>AC173</f>
        <v/>
      </c>
    </row>
    <row r="175" spans="1:29" x14ac:dyDescent="0.2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2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25">
      <c r="A177" s="21" t="str">
        <f>IF(A176="","",Tabelid!D149)</f>
        <v/>
      </c>
      <c r="B177" s="47" t="str">
        <f>IF(A177="","",SUMIFS(Eksplikatsioon!F:F,Eksplikatsioon!A:A,AC177,Eksplikatsioon!C:C,Tabelid!E149))</f>
        <v/>
      </c>
      <c r="AC177" s="23" t="str">
        <f t="shared" si="14"/>
        <v/>
      </c>
    </row>
    <row r="178" spans="1:29" x14ac:dyDescent="0.25">
      <c r="A178" s="21" t="str">
        <f>IF(A177="","",Tabelid!D150)</f>
        <v/>
      </c>
      <c r="B178" s="47" t="str">
        <f>IF(A178="","",SUMIFS(Eksplikatsioon!F:F,Eksplikatsioon!A:A,AC178,Eksplikatsioon!C:C,Tabelid!E150))</f>
        <v/>
      </c>
      <c r="AC178" s="23" t="str">
        <f t="shared" si="14"/>
        <v/>
      </c>
    </row>
    <row r="179" spans="1:29" x14ac:dyDescent="0.25">
      <c r="A179" s="10" t="str">
        <f>IF(COUNTIF(Tabelid!G:G,TRUE)/10-Tabelid!H151&gt;0,MIN(Tabelid!F:F)+Tabelid!H151&amp;"."&amp;" Korrus","")</f>
        <v/>
      </c>
      <c r="AC179" s="23" t="str">
        <f>IFERROR(IF(FIND(".",A179)=3,LEFT(A179,2),LEFT(A179,1))*1,"")</f>
        <v/>
      </c>
    </row>
    <row r="180" spans="1:29" x14ac:dyDescent="0.25">
      <c r="A180" s="21" t="str">
        <f>IF(A179="","",Tabelid!D152)</f>
        <v/>
      </c>
      <c r="B180" s="47" t="str">
        <f>IF(A180="","",SUMIFS(Eksplikatsioon!F:F,Eksplikatsioon!A:A,AC180,Eksplikatsioon!C:C,Tabelid!E152))</f>
        <v/>
      </c>
      <c r="AC180" s="23" t="str">
        <f>AC179</f>
        <v/>
      </c>
    </row>
    <row r="181" spans="1:29" x14ac:dyDescent="0.25">
      <c r="A181" s="21" t="str">
        <f>IF(A180="","",Tabelid!D153)</f>
        <v/>
      </c>
      <c r="B181" s="47" t="str">
        <f>IF(A181="","",SUMIFS(Eksplikatsioon!F:F,Eksplikatsioon!A:A,AC181,Eksplikatsioon!C:C,Tabelid!E153))</f>
        <v/>
      </c>
      <c r="AC181" s="23" t="str">
        <f t="shared" ref="AC181:AC188" si="15">AC180</f>
        <v/>
      </c>
    </row>
    <row r="182" spans="1:29" x14ac:dyDescent="0.25">
      <c r="A182" s="21" t="str">
        <f>IF(A181="","",Tabelid!D154)</f>
        <v/>
      </c>
      <c r="B182" s="47" t="str">
        <f>IF(A182="","",SUMIFS(Eksplikatsioon!F:F,Eksplikatsioon!A:A,AC182,Eksplikatsioon!C:C,Tabelid!E154))</f>
        <v/>
      </c>
      <c r="AC182" s="23" t="str">
        <f t="shared" si="15"/>
        <v/>
      </c>
    </row>
    <row r="183" spans="1:29" x14ac:dyDescent="0.25">
      <c r="A183" s="21" t="str">
        <f>IF(A182="","",Tabelid!D155)</f>
        <v/>
      </c>
      <c r="B183" s="47" t="str">
        <f>IF(A183="","",SUM(B180:B182)+B188)</f>
        <v/>
      </c>
      <c r="AC183" s="23" t="str">
        <f t="shared" si="15"/>
        <v/>
      </c>
    </row>
    <row r="184" spans="1:29" x14ac:dyDescent="0.25">
      <c r="A184" s="21" t="str">
        <f>IF(A183="","",Tabelid!D156)</f>
        <v/>
      </c>
      <c r="B184" s="47" t="str">
        <f>IF(A184="","",SUMIFS(Eksplikatsioon!G:G,Eksplikatsioon!A:A,AC184))</f>
        <v/>
      </c>
      <c r="AC184" s="23" t="str">
        <f>AC183</f>
        <v/>
      </c>
    </row>
    <row r="185" spans="1:29" x14ac:dyDescent="0.2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2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25">
      <c r="A187" s="21" t="str">
        <f>IF(A186="","",Tabelid!D159)</f>
        <v/>
      </c>
      <c r="B187" s="47" t="str">
        <f>IF(A187="","",SUMIFS(Eksplikatsioon!F:F,Eksplikatsioon!A:A,AC187,Eksplikatsioon!C:C,Tabelid!E159))</f>
        <v/>
      </c>
      <c r="AC187" s="23" t="str">
        <f t="shared" si="15"/>
        <v/>
      </c>
    </row>
    <row r="188" spans="1:29" x14ac:dyDescent="0.25">
      <c r="A188" s="21" t="str">
        <f>IF(A187="","",Tabelid!D160)</f>
        <v/>
      </c>
      <c r="B188" s="47" t="str">
        <f>IF(A188="","",SUMIFS(Eksplikatsioon!F:F,Eksplikatsioon!A:A,AC188,Eksplikatsioon!C:C,Tabelid!E160))</f>
        <v/>
      </c>
      <c r="AC188" s="23" t="str">
        <f t="shared" si="15"/>
        <v/>
      </c>
    </row>
    <row r="189" spans="1:29" x14ac:dyDescent="0.25">
      <c r="A189" s="10" t="str">
        <f>IF(COUNTIF(Tabelid!G:G,TRUE)/10-Tabelid!H161&gt;0,MIN(Tabelid!F:F)+Tabelid!H161&amp;"."&amp;" Korrus","")</f>
        <v/>
      </c>
      <c r="AC189" s="23" t="str">
        <f>IFERROR(IF(FIND(".",A189)=3,LEFT(A189,2),LEFT(A189,1))*1,"")</f>
        <v/>
      </c>
    </row>
    <row r="190" spans="1:29" x14ac:dyDescent="0.25">
      <c r="A190" s="21" t="str">
        <f>IF(A189="","",Tabelid!D162)</f>
        <v/>
      </c>
      <c r="B190" s="47" t="str">
        <f>IF(A190="","",SUMIFS(Eksplikatsioon!F:F,Eksplikatsioon!A:A,AC190,Eksplikatsioon!C:C,Tabelid!E162))</f>
        <v/>
      </c>
      <c r="AC190" s="23" t="str">
        <f>AC189</f>
        <v/>
      </c>
    </row>
    <row r="191" spans="1:29" x14ac:dyDescent="0.25">
      <c r="A191" s="21" t="str">
        <f>IF(A190="","",Tabelid!D163)</f>
        <v/>
      </c>
      <c r="B191" s="47" t="str">
        <f>IF(A191="","",SUMIFS(Eksplikatsioon!F:F,Eksplikatsioon!A:A,AC191,Eksplikatsioon!C:C,Tabelid!E163))</f>
        <v/>
      </c>
      <c r="AC191" s="23" t="str">
        <f t="shared" ref="AC191:AC198" si="16">AC190</f>
        <v/>
      </c>
    </row>
    <row r="192" spans="1:29" x14ac:dyDescent="0.25">
      <c r="A192" s="21" t="str">
        <f>IF(A191="","",Tabelid!D164)</f>
        <v/>
      </c>
      <c r="B192" s="47" t="str">
        <f>IF(A192="","",SUMIFS(Eksplikatsioon!F:F,Eksplikatsioon!A:A,AC192,Eksplikatsioon!C:C,Tabelid!E164))</f>
        <v/>
      </c>
      <c r="AC192" s="23" t="str">
        <f t="shared" si="16"/>
        <v/>
      </c>
    </row>
    <row r="193" spans="1:29" x14ac:dyDescent="0.25">
      <c r="A193" s="21" t="str">
        <f>IF(A192="","",Tabelid!D165)</f>
        <v/>
      </c>
      <c r="B193" s="47" t="str">
        <f>IF(A193="","",SUM(B190:B192)+B198)</f>
        <v/>
      </c>
      <c r="AC193" s="23" t="str">
        <f t="shared" si="16"/>
        <v/>
      </c>
    </row>
    <row r="194" spans="1:29" x14ac:dyDescent="0.25">
      <c r="A194" s="21" t="str">
        <f>IF(A193="","",Tabelid!D166)</f>
        <v/>
      </c>
      <c r="B194" s="47" t="str">
        <f>IF(A194="","",SUMIFS(Eksplikatsioon!G:G,Eksplikatsioon!A:A,AC194))</f>
        <v/>
      </c>
      <c r="AC194" s="23" t="str">
        <f>AC193</f>
        <v/>
      </c>
    </row>
    <row r="195" spans="1:29" x14ac:dyDescent="0.2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2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25">
      <c r="A197" s="21" t="str">
        <f>IF(A196="","",Tabelid!D169)</f>
        <v/>
      </c>
      <c r="B197" s="47" t="str">
        <f>IF(A197="","",SUMIFS(Eksplikatsioon!F:F,Eksplikatsioon!A:A,AC197,Eksplikatsioon!C:C,Tabelid!E169))</f>
        <v/>
      </c>
      <c r="AC197" s="23" t="str">
        <f t="shared" si="16"/>
        <v/>
      </c>
    </row>
    <row r="198" spans="1:29" x14ac:dyDescent="0.25">
      <c r="A198" s="21" t="str">
        <f>IF(A197="","",Tabelid!D170)</f>
        <v/>
      </c>
      <c r="B198" s="47" t="str">
        <f>IF(A198="","",SUMIFS(Eksplikatsioon!F:F,Eksplikatsioon!A:A,AC198,Eksplikatsioon!C:C,Tabelid!E170))</f>
        <v/>
      </c>
      <c r="AC198" s="23" t="str">
        <f t="shared" si="16"/>
        <v/>
      </c>
    </row>
    <row r="199" spans="1:29" x14ac:dyDescent="0.25">
      <c r="A199" s="10" t="str">
        <f>IF(COUNTIF(Tabelid!G:G,TRUE)/10-Tabelid!H171&gt;0,MIN(Tabelid!F:F)+Tabelid!H171&amp;"."&amp;" Korrus","")</f>
        <v/>
      </c>
      <c r="AC199" s="23" t="str">
        <f>IFERROR(IF(FIND(".",A199)=3,LEFT(A199,2),LEFT(A199,1))*1,"")</f>
        <v/>
      </c>
    </row>
    <row r="200" spans="1:29" x14ac:dyDescent="0.25">
      <c r="A200" s="21" t="str">
        <f>IF(A199="","",Tabelid!D172)</f>
        <v/>
      </c>
      <c r="B200" s="47" t="str">
        <f>IF(A200="","",SUMIFS(Eksplikatsioon!F:F,Eksplikatsioon!A:A,AC200,Eksplikatsioon!C:C,Tabelid!E172))</f>
        <v/>
      </c>
      <c r="AC200" s="23" t="str">
        <f>AC199</f>
        <v/>
      </c>
    </row>
    <row r="201" spans="1:29" x14ac:dyDescent="0.25">
      <c r="A201" s="21" t="str">
        <f>IF(A200="","",Tabelid!D173)</f>
        <v/>
      </c>
      <c r="B201" s="47" t="str">
        <f>IF(A201="","",SUMIFS(Eksplikatsioon!F:F,Eksplikatsioon!A:A,AC201,Eksplikatsioon!C:C,Tabelid!E173))</f>
        <v/>
      </c>
      <c r="AC201" s="23" t="str">
        <f t="shared" ref="AC201:AC208" si="17">AC200</f>
        <v/>
      </c>
    </row>
    <row r="202" spans="1:29" x14ac:dyDescent="0.25">
      <c r="A202" s="21" t="str">
        <f>IF(A201="","",Tabelid!D174)</f>
        <v/>
      </c>
      <c r="B202" s="47" t="str">
        <f>IF(A202="","",SUMIFS(Eksplikatsioon!F:F,Eksplikatsioon!A:A,AC202,Eksplikatsioon!C:C,Tabelid!E174))</f>
        <v/>
      </c>
      <c r="AC202" s="23" t="str">
        <f t="shared" si="17"/>
        <v/>
      </c>
    </row>
    <row r="203" spans="1:29" x14ac:dyDescent="0.25">
      <c r="A203" s="21" t="str">
        <f>IF(A202="","",Tabelid!D175)</f>
        <v/>
      </c>
      <c r="B203" s="47" t="str">
        <f>IF(A203="","",SUM(B200:B202)+B208)</f>
        <v/>
      </c>
      <c r="AC203" s="23" t="str">
        <f t="shared" si="17"/>
        <v/>
      </c>
    </row>
    <row r="204" spans="1:29" x14ac:dyDescent="0.25">
      <c r="A204" s="21" t="str">
        <f>IF(A203="","",Tabelid!D176)</f>
        <v/>
      </c>
      <c r="B204" s="47" t="str">
        <f>IF(A204="","",SUMIFS(Eksplikatsioon!G:G,Eksplikatsioon!A:A,AC204))</f>
        <v/>
      </c>
      <c r="AC204" s="23" t="str">
        <f>AC203</f>
        <v/>
      </c>
    </row>
    <row r="205" spans="1:29" x14ac:dyDescent="0.2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2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25">
      <c r="A207" s="21" t="str">
        <f>IF(A206="","",Tabelid!D179)</f>
        <v/>
      </c>
      <c r="B207" s="47" t="str">
        <f>IF(A207="","",SUMIFS(Eksplikatsioon!F:F,Eksplikatsioon!A:A,AC207,Eksplikatsioon!C:C,Tabelid!E179))</f>
        <v/>
      </c>
      <c r="AC207" s="23" t="str">
        <f t="shared" si="17"/>
        <v/>
      </c>
    </row>
    <row r="208" spans="1:29" x14ac:dyDescent="0.25">
      <c r="A208" s="21" t="str">
        <f>IF(A207="","",Tabelid!D180)</f>
        <v/>
      </c>
      <c r="B208" s="47" t="str">
        <f>IF(A208="","",SUMIFS(Eksplikatsioon!F:F,Eksplikatsioon!A:A,AC208,Eksplikatsioon!C:C,Tabelid!E180))</f>
        <v/>
      </c>
      <c r="AC208" s="23" t="str">
        <f t="shared" si="17"/>
        <v/>
      </c>
    </row>
    <row r="209" spans="1:29" x14ac:dyDescent="0.25">
      <c r="A209" s="10" t="str">
        <f>IF(COUNTIF(Tabelid!G:G,TRUE)/10-Tabelid!H181&gt;0,MIN(Tabelid!F:F)+Tabelid!H181&amp;"."&amp;" Korrus","")</f>
        <v/>
      </c>
      <c r="AC209" s="23" t="str">
        <f>IFERROR(IF(FIND(".",A209)=3,LEFT(A209,2),LEFT(A209,1))*1,"")</f>
        <v/>
      </c>
    </row>
    <row r="210" spans="1:29" x14ac:dyDescent="0.25">
      <c r="A210" s="21" t="str">
        <f>IF(A209="","",Tabelid!D182)</f>
        <v/>
      </c>
      <c r="B210" s="47" t="str">
        <f>IF(A210="","",SUMIFS(Eksplikatsioon!F:F,Eksplikatsioon!A:A,AC210,Eksplikatsioon!C:C,Tabelid!E182))</f>
        <v/>
      </c>
      <c r="AC210" s="23" t="str">
        <f>AC209</f>
        <v/>
      </c>
    </row>
    <row r="211" spans="1:29" x14ac:dyDescent="0.25">
      <c r="A211" s="21" t="str">
        <f>IF(A210="","",Tabelid!D183)</f>
        <v/>
      </c>
      <c r="B211" s="47" t="str">
        <f>IF(A211="","",SUMIFS(Eksplikatsioon!F:F,Eksplikatsioon!A:A,AC211,Eksplikatsioon!C:C,Tabelid!E183))</f>
        <v/>
      </c>
      <c r="AC211" s="23" t="str">
        <f t="shared" ref="AC211:AC218" si="18">AC210</f>
        <v/>
      </c>
    </row>
    <row r="212" spans="1:29" x14ac:dyDescent="0.25">
      <c r="A212" s="21" t="str">
        <f>IF(A211="","",Tabelid!D184)</f>
        <v/>
      </c>
      <c r="B212" s="47" t="str">
        <f>IF(A212="","",SUMIFS(Eksplikatsioon!F:F,Eksplikatsioon!A:A,AC212,Eksplikatsioon!C:C,Tabelid!E184))</f>
        <v/>
      </c>
      <c r="AC212" s="23" t="str">
        <f t="shared" si="18"/>
        <v/>
      </c>
    </row>
    <row r="213" spans="1:29" x14ac:dyDescent="0.25">
      <c r="A213" s="21" t="str">
        <f>IF(A212="","",Tabelid!D185)</f>
        <v/>
      </c>
      <c r="B213" s="47" t="str">
        <f>IF(A213="","",SUM(B210:B212)+B218)</f>
        <v/>
      </c>
      <c r="AC213" s="23" t="str">
        <f t="shared" si="18"/>
        <v/>
      </c>
    </row>
    <row r="214" spans="1:29" x14ac:dyDescent="0.25">
      <c r="A214" s="21" t="str">
        <f>IF(A213="","",Tabelid!D186)</f>
        <v/>
      </c>
      <c r="B214" s="47" t="str">
        <f>IF(A214="","",SUMIFS(Eksplikatsioon!G:G,Eksplikatsioon!A:A,AC214))</f>
        <v/>
      </c>
      <c r="AC214" s="23" t="str">
        <f>AC213</f>
        <v/>
      </c>
    </row>
    <row r="215" spans="1:29" x14ac:dyDescent="0.2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2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25">
      <c r="A217" s="21" t="str">
        <f>IF(A216="","",Tabelid!D189)</f>
        <v/>
      </c>
      <c r="B217" s="47" t="str">
        <f>IF(A217="","",SUMIFS(Eksplikatsioon!F:F,Eksplikatsioon!A:A,AC217,Eksplikatsioon!C:C,Tabelid!E189))</f>
        <v/>
      </c>
      <c r="AC217" s="23" t="str">
        <f t="shared" si="18"/>
        <v/>
      </c>
    </row>
    <row r="218" spans="1:29" x14ac:dyDescent="0.25">
      <c r="A218" s="21" t="str">
        <f>IF(A217="","",Tabelid!D190)</f>
        <v/>
      </c>
      <c r="B218" s="47" t="str">
        <f>IF(A218="","",SUMIFS(Eksplikatsioon!F:F,Eksplikatsioon!A:A,AC218,Eksplikatsioon!C:C,Tabelid!E190))</f>
        <v/>
      </c>
      <c r="AC218" s="23" t="str">
        <f t="shared" si="18"/>
        <v/>
      </c>
    </row>
    <row r="219" spans="1:29" x14ac:dyDescent="0.25">
      <c r="A219" s="10" t="str">
        <f>IF(COUNTIF(Tabelid!G:G,TRUE)/10-Tabelid!H191&gt;0,MIN(Tabelid!F:F)+Tabelid!H191&amp;"."&amp;" Korrus","")</f>
        <v/>
      </c>
      <c r="AC219" s="23" t="str">
        <f>IFERROR(IF(FIND(".",A219)=3,LEFT(A219,2),LEFT(A219,1))*1,"")</f>
        <v/>
      </c>
    </row>
    <row r="220" spans="1:29" x14ac:dyDescent="0.25">
      <c r="A220" s="21" t="str">
        <f>IF(A219="","",Tabelid!D192)</f>
        <v/>
      </c>
      <c r="B220" s="47" t="str">
        <f>IF(A220="","",SUMIFS(Eksplikatsioon!F:F,Eksplikatsioon!A:A,AC220,Eksplikatsioon!C:C,Tabelid!E192))</f>
        <v/>
      </c>
      <c r="AC220" s="23" t="str">
        <f>AC219</f>
        <v/>
      </c>
    </row>
    <row r="221" spans="1:29" x14ac:dyDescent="0.25">
      <c r="A221" s="21" t="str">
        <f>IF(A220="","",Tabelid!D193)</f>
        <v/>
      </c>
      <c r="B221" s="47" t="str">
        <f>IF(A221="","",SUMIFS(Eksplikatsioon!F:F,Eksplikatsioon!A:A,AC221,Eksplikatsioon!C:C,Tabelid!E193))</f>
        <v/>
      </c>
      <c r="AC221" s="23" t="str">
        <f t="shared" ref="AC221:AC228" si="19">AC220</f>
        <v/>
      </c>
    </row>
    <row r="222" spans="1:29" x14ac:dyDescent="0.25">
      <c r="A222" s="21" t="str">
        <f>IF(A221="","",Tabelid!D194)</f>
        <v/>
      </c>
      <c r="B222" s="47" t="str">
        <f>IF(A222="","",SUMIFS(Eksplikatsioon!F:F,Eksplikatsioon!A:A,AC222,Eksplikatsioon!C:C,Tabelid!E194))</f>
        <v/>
      </c>
      <c r="AC222" s="23" t="str">
        <f t="shared" si="19"/>
        <v/>
      </c>
    </row>
    <row r="223" spans="1:29" x14ac:dyDescent="0.25">
      <c r="A223" s="21" t="str">
        <f>IF(A222="","",Tabelid!D195)</f>
        <v/>
      </c>
      <c r="B223" s="47" t="str">
        <f>IF(A223="","",SUM(B220:B222)+B228)</f>
        <v/>
      </c>
      <c r="AC223" s="23" t="str">
        <f t="shared" si="19"/>
        <v/>
      </c>
    </row>
    <row r="224" spans="1:29" x14ac:dyDescent="0.25">
      <c r="A224" s="21" t="str">
        <f>IF(A223="","",Tabelid!D196)</f>
        <v/>
      </c>
      <c r="B224" s="47" t="str">
        <f>IF(A224="","",SUMIFS(Eksplikatsioon!G:G,Eksplikatsioon!A:A,AC224))</f>
        <v/>
      </c>
      <c r="AC224" s="23" t="str">
        <f>AC223</f>
        <v/>
      </c>
    </row>
    <row r="225" spans="1:29" x14ac:dyDescent="0.2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2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25">
      <c r="A227" s="21" t="str">
        <f>IF(A226="","",Tabelid!D199)</f>
        <v/>
      </c>
      <c r="B227" s="47" t="str">
        <f>IF(A227="","",SUMIFS(Eksplikatsioon!F:F,Eksplikatsioon!A:A,AC227,Eksplikatsioon!C:C,Tabelid!E199))</f>
        <v/>
      </c>
      <c r="AC227" s="23" t="str">
        <f t="shared" si="19"/>
        <v/>
      </c>
    </row>
    <row r="228" spans="1:29" x14ac:dyDescent="0.25">
      <c r="A228" s="21" t="str">
        <f>IF(A227="","",Tabelid!D200)</f>
        <v/>
      </c>
      <c r="B228" s="47" t="str">
        <f>IF(A228="","",SUMIFS(Eksplikatsioon!F:F,Eksplikatsioon!A:A,AC228,Eksplikatsioon!C:C,Tabelid!E200))</f>
        <v/>
      </c>
      <c r="AC228" s="23" t="str">
        <f t="shared" si="19"/>
        <v/>
      </c>
    </row>
    <row r="229" spans="1:29" x14ac:dyDescent="0.25">
      <c r="A229" s="10" t="str">
        <f>IF(COUNTIF(Tabelid!G:G,TRUE)/10-Tabelid!H201&gt;0,MIN(Tabelid!F:F)+Tabelid!H201&amp;"."&amp;" Korrus","")</f>
        <v/>
      </c>
      <c r="AC229" s="23" t="str">
        <f>IFERROR(IF(FIND(".",A229)=3,LEFT(A229,2),LEFT(A229,1))*1,"")</f>
        <v/>
      </c>
    </row>
    <row r="230" spans="1:29" x14ac:dyDescent="0.25">
      <c r="A230" s="21" t="str">
        <f>IF(A229="","",Tabelid!D202)</f>
        <v/>
      </c>
      <c r="B230" s="47" t="str">
        <f>IF(A230="","",SUMIFS(Eksplikatsioon!F:F,Eksplikatsioon!A:A,AC230,Eksplikatsioon!C:C,Tabelid!E202))</f>
        <v/>
      </c>
      <c r="AC230" s="23" t="str">
        <f>AC229</f>
        <v/>
      </c>
    </row>
    <row r="231" spans="1:29" x14ac:dyDescent="0.25">
      <c r="A231" s="21" t="str">
        <f>IF(A230="","",Tabelid!D203)</f>
        <v/>
      </c>
      <c r="B231" s="47" t="str">
        <f>IF(A231="","",SUMIFS(Eksplikatsioon!F:F,Eksplikatsioon!A:A,AC231,Eksplikatsioon!C:C,Tabelid!E203))</f>
        <v/>
      </c>
      <c r="AC231" s="23" t="str">
        <f t="shared" ref="AC231:AC238" si="20">AC230</f>
        <v/>
      </c>
    </row>
    <row r="232" spans="1:29" x14ac:dyDescent="0.25">
      <c r="A232" s="21" t="str">
        <f>IF(A231="","",Tabelid!D204)</f>
        <v/>
      </c>
      <c r="B232" s="47" t="str">
        <f>IF(A232="","",SUMIFS(Eksplikatsioon!F:F,Eksplikatsioon!A:A,AC232,Eksplikatsioon!C:C,Tabelid!E204))</f>
        <v/>
      </c>
      <c r="AC232" s="23" t="str">
        <f t="shared" si="20"/>
        <v/>
      </c>
    </row>
    <row r="233" spans="1:29" x14ac:dyDescent="0.25">
      <c r="A233" s="21" t="str">
        <f>IF(A232="","",Tabelid!D205)</f>
        <v/>
      </c>
      <c r="B233" s="47" t="str">
        <f>IF(A233="","",SUM(B230:B232)+B238)</f>
        <v/>
      </c>
      <c r="AC233" s="23" t="str">
        <f t="shared" si="20"/>
        <v/>
      </c>
    </row>
    <row r="234" spans="1:29" x14ac:dyDescent="0.25">
      <c r="A234" s="21" t="str">
        <f>IF(A233="","",Tabelid!D206)</f>
        <v/>
      </c>
      <c r="B234" s="47" t="str">
        <f>IF(A234="","",SUMIFS(Eksplikatsioon!G:G,Eksplikatsioon!A:A,AC234))</f>
        <v/>
      </c>
      <c r="AC234" s="23" t="str">
        <f>AC233</f>
        <v/>
      </c>
    </row>
    <row r="235" spans="1:29" x14ac:dyDescent="0.2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2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25">
      <c r="A237" s="21" t="str">
        <f>IF(A236="","",Tabelid!D209)</f>
        <v/>
      </c>
      <c r="B237" s="47" t="str">
        <f>IF(A237="","",SUMIFS(Eksplikatsioon!F:F,Eksplikatsioon!A:A,AC237,Eksplikatsioon!C:C,Tabelid!E209))</f>
        <v/>
      </c>
      <c r="AC237" s="23" t="str">
        <f t="shared" si="20"/>
        <v/>
      </c>
    </row>
    <row r="238" spans="1:29" x14ac:dyDescent="0.25">
      <c r="A238" s="21" t="str">
        <f>IF(A237="","",Tabelid!D210)</f>
        <v/>
      </c>
      <c r="B238" s="47" t="str">
        <f>IF(A238="","",SUMIFS(Eksplikatsioon!F:F,Eksplikatsioon!A:A,AC238,Eksplikatsioon!C:C,Tabelid!E210))</f>
        <v/>
      </c>
      <c r="AC238" s="23" t="str">
        <f t="shared" si="20"/>
        <v/>
      </c>
    </row>
    <row r="239" spans="1:29" x14ac:dyDescent="0.25">
      <c r="A239" s="10" t="str">
        <f>IF(COUNTIF(Tabelid!G:G,TRUE)/10-Tabelid!H211&gt;0,MIN(Tabelid!F:F)+Tabelid!H211&amp;"."&amp;" Korrus","")</f>
        <v/>
      </c>
      <c r="AC239" s="23" t="str">
        <f>IFERROR(IF(FIND(".",A239)=3,LEFT(A239,2),LEFT(A239,1))*1,"")</f>
        <v/>
      </c>
    </row>
    <row r="240" spans="1:29" x14ac:dyDescent="0.25">
      <c r="A240" s="21" t="str">
        <f>IF(A239="","",Tabelid!D212)</f>
        <v/>
      </c>
      <c r="B240" s="47" t="str">
        <f>IF(A240="","",SUMIFS(Eksplikatsioon!F:F,Eksplikatsioon!A:A,AC240,Eksplikatsioon!C:C,Tabelid!E212))</f>
        <v/>
      </c>
      <c r="AC240" s="23" t="str">
        <f>AC239</f>
        <v/>
      </c>
    </row>
    <row r="241" spans="1:29" x14ac:dyDescent="0.25">
      <c r="A241" s="21" t="str">
        <f>IF(A240="","",Tabelid!D213)</f>
        <v/>
      </c>
      <c r="B241" s="47" t="str">
        <f>IF(A241="","",SUMIFS(Eksplikatsioon!F:F,Eksplikatsioon!A:A,AC241,Eksplikatsioon!C:C,Tabelid!E213))</f>
        <v/>
      </c>
      <c r="AC241" s="23" t="str">
        <f t="shared" ref="AC241:AC248" si="21">AC240</f>
        <v/>
      </c>
    </row>
    <row r="242" spans="1:29" x14ac:dyDescent="0.25">
      <c r="A242" s="21" t="str">
        <f>IF(A241="","",Tabelid!D214)</f>
        <v/>
      </c>
      <c r="B242" s="47" t="str">
        <f>IF(A242="","",SUMIFS(Eksplikatsioon!F:F,Eksplikatsioon!A:A,AC242,Eksplikatsioon!C:C,Tabelid!E214))</f>
        <v/>
      </c>
      <c r="AC242" s="23" t="str">
        <f t="shared" si="21"/>
        <v/>
      </c>
    </row>
    <row r="243" spans="1:29" x14ac:dyDescent="0.25">
      <c r="A243" s="21" t="str">
        <f>IF(A242="","",Tabelid!D215)</f>
        <v/>
      </c>
      <c r="B243" s="47" t="str">
        <f>IF(A243="","",SUM(B240:B242)+B248)</f>
        <v/>
      </c>
      <c r="AC243" s="23" t="str">
        <f t="shared" si="21"/>
        <v/>
      </c>
    </row>
    <row r="244" spans="1:29" x14ac:dyDescent="0.25">
      <c r="A244" s="21" t="str">
        <f>IF(A243="","",Tabelid!D216)</f>
        <v/>
      </c>
      <c r="B244" s="47" t="str">
        <f>IF(A244="","",SUMIFS(Eksplikatsioon!G:G,Eksplikatsioon!A:A,AC244))</f>
        <v/>
      </c>
      <c r="AC244" s="23" t="str">
        <f>AC243</f>
        <v/>
      </c>
    </row>
    <row r="245" spans="1:29" x14ac:dyDescent="0.2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2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25">
      <c r="A247" s="21" t="str">
        <f>IF(A246="","",Tabelid!D219)</f>
        <v/>
      </c>
      <c r="B247" s="47" t="str">
        <f>IF(A247="","",SUMIFS(Eksplikatsioon!F:F,Eksplikatsioon!A:A,AC247,Eksplikatsioon!C:C,Tabelid!E219))</f>
        <v/>
      </c>
      <c r="AC247" s="23" t="str">
        <f t="shared" si="21"/>
        <v/>
      </c>
    </row>
    <row r="248" spans="1:29" x14ac:dyDescent="0.25">
      <c r="A248" s="21" t="str">
        <f>IF(A247="","",Tabelid!D220)</f>
        <v/>
      </c>
      <c r="B248" s="47" t="str">
        <f>IF(A248="","",SUMIFS(Eksplikatsioon!F:F,Eksplikatsioon!A:A,AC248,Eksplikatsioon!C:C,Tabelid!E220))</f>
        <v/>
      </c>
      <c r="AC248" s="23" t="str">
        <f t="shared" si="21"/>
        <v/>
      </c>
    </row>
    <row r="249" spans="1:29" x14ac:dyDescent="0.25">
      <c r="A249" s="10" t="str">
        <f>IF(COUNTIF(Tabelid!G:G,TRUE)/10-Tabelid!H221&gt;0,MIN(Tabelid!F:F)+Tabelid!H221&amp;"."&amp;" Korrus","")</f>
        <v/>
      </c>
      <c r="AC249" s="23" t="str">
        <f>IFERROR(IF(FIND(".",A249)=3,LEFT(A249,2),LEFT(A249,1))*1,"")</f>
        <v/>
      </c>
    </row>
    <row r="250" spans="1:29" x14ac:dyDescent="0.25">
      <c r="A250" s="21" t="str">
        <f>IF(A249="","",Tabelid!D222)</f>
        <v/>
      </c>
      <c r="B250" s="47" t="str">
        <f>IF(A250="","",SUMIFS(Eksplikatsioon!F:F,Eksplikatsioon!A:A,AC250,Eksplikatsioon!C:C,Tabelid!E222))</f>
        <v/>
      </c>
      <c r="AC250" s="23" t="str">
        <f>AC249</f>
        <v/>
      </c>
    </row>
    <row r="251" spans="1:29" x14ac:dyDescent="0.25">
      <c r="A251" s="21" t="str">
        <f>IF(A250="","",Tabelid!D223)</f>
        <v/>
      </c>
      <c r="B251" s="47" t="str">
        <f>IF(A251="","",SUMIFS(Eksplikatsioon!F:F,Eksplikatsioon!A:A,AC251,Eksplikatsioon!C:C,Tabelid!E223))</f>
        <v/>
      </c>
      <c r="AC251" s="23" t="str">
        <f t="shared" ref="AC251:AC258" si="22">AC250</f>
        <v/>
      </c>
    </row>
    <row r="252" spans="1:29" x14ac:dyDescent="0.25">
      <c r="A252" s="21" t="str">
        <f>IF(A251="","",Tabelid!D224)</f>
        <v/>
      </c>
      <c r="B252" s="47" t="str">
        <f>IF(A252="","",SUMIFS(Eksplikatsioon!F:F,Eksplikatsioon!A:A,AC252,Eksplikatsioon!C:C,Tabelid!E224))</f>
        <v/>
      </c>
      <c r="AC252" s="23" t="str">
        <f t="shared" si="22"/>
        <v/>
      </c>
    </row>
    <row r="253" spans="1:29" x14ac:dyDescent="0.25">
      <c r="A253" s="21" t="str">
        <f>IF(A252="","",Tabelid!D225)</f>
        <v/>
      </c>
      <c r="B253" s="47" t="str">
        <f>IF(A253="","",SUM(B250:B252)+B258)</f>
        <v/>
      </c>
      <c r="AC253" s="23" t="str">
        <f t="shared" si="22"/>
        <v/>
      </c>
    </row>
    <row r="254" spans="1:29" x14ac:dyDescent="0.25">
      <c r="A254" s="21" t="str">
        <f>IF(A253="","",Tabelid!D226)</f>
        <v/>
      </c>
      <c r="B254" s="47" t="str">
        <f>IF(A254="","",SUMIFS(Eksplikatsioon!G:G,Eksplikatsioon!A:A,AC254))</f>
        <v/>
      </c>
      <c r="AC254" s="23" t="str">
        <f>AC253</f>
        <v/>
      </c>
    </row>
    <row r="255" spans="1:29" x14ac:dyDescent="0.2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2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25">
      <c r="A257" s="21" t="str">
        <f>IF(A256="","",Tabelid!D229)</f>
        <v/>
      </c>
      <c r="B257" s="47" t="str">
        <f>IF(A257="","",SUMIFS(Eksplikatsioon!F:F,Eksplikatsioon!A:A,AC257,Eksplikatsioon!C:C,Tabelid!E229))</f>
        <v/>
      </c>
      <c r="AC257" s="23" t="str">
        <f t="shared" si="22"/>
        <v/>
      </c>
    </row>
    <row r="258" spans="1:29" x14ac:dyDescent="0.25">
      <c r="A258" s="21" t="str">
        <f>IF(A257="","",Tabelid!D230)</f>
        <v/>
      </c>
      <c r="B258" s="47" t="str">
        <f>IF(A258="","",SUMIFS(Eksplikatsioon!F:F,Eksplikatsioon!A:A,AC258,Eksplikatsioon!C:C,Tabelid!E230))</f>
        <v/>
      </c>
      <c r="AC258" s="23" t="str">
        <f t="shared" si="22"/>
        <v/>
      </c>
    </row>
    <row r="259" spans="1:29" x14ac:dyDescent="0.25">
      <c r="A259" s="10" t="str">
        <f>IF(COUNTIF(Tabelid!G:G,TRUE)/10-Tabelid!H231&gt;0,MIN(Tabelid!F:F)+Tabelid!H231&amp;"."&amp;" Korrus","")</f>
        <v/>
      </c>
      <c r="AC259" s="23" t="str">
        <f>IFERROR(IF(FIND(".",A259)=3,LEFT(A259,2),LEFT(A259,1))*1,"")</f>
        <v/>
      </c>
    </row>
    <row r="260" spans="1:29" x14ac:dyDescent="0.25">
      <c r="A260" s="21" t="str">
        <f>IF(A259="","",Tabelid!D232)</f>
        <v/>
      </c>
      <c r="B260" s="47" t="str">
        <f>IF(A260="","",SUMIFS(Eksplikatsioon!F:F,Eksplikatsioon!A:A,AC260,Eksplikatsioon!C:C,Tabelid!E232))</f>
        <v/>
      </c>
      <c r="AC260" s="23" t="str">
        <f>AC259</f>
        <v/>
      </c>
    </row>
    <row r="261" spans="1:29" x14ac:dyDescent="0.25">
      <c r="A261" s="21" t="str">
        <f>IF(A260="","",Tabelid!D233)</f>
        <v/>
      </c>
      <c r="B261" s="47" t="str">
        <f>IF(A261="","",SUMIFS(Eksplikatsioon!F:F,Eksplikatsioon!A:A,AC261,Eksplikatsioon!C:C,Tabelid!E233))</f>
        <v/>
      </c>
      <c r="AC261" s="23" t="str">
        <f t="shared" ref="AC261:AC268" si="23">AC260</f>
        <v/>
      </c>
    </row>
    <row r="262" spans="1:29" x14ac:dyDescent="0.25">
      <c r="A262" s="21" t="str">
        <f>IF(A261="","",Tabelid!D234)</f>
        <v/>
      </c>
      <c r="B262" s="47" t="str">
        <f>IF(A262="","",SUMIFS(Eksplikatsioon!F:F,Eksplikatsioon!A:A,AC262,Eksplikatsioon!C:C,Tabelid!E234))</f>
        <v/>
      </c>
      <c r="AC262" s="23" t="str">
        <f t="shared" si="23"/>
        <v/>
      </c>
    </row>
    <row r="263" spans="1:29" x14ac:dyDescent="0.25">
      <c r="A263" s="21" t="str">
        <f>IF(A262="","",Tabelid!D235)</f>
        <v/>
      </c>
      <c r="B263" s="47" t="str">
        <f>IF(A263="","",SUM(B260:B262)+B268)</f>
        <v/>
      </c>
      <c r="AC263" s="23" t="str">
        <f t="shared" si="23"/>
        <v/>
      </c>
    </row>
    <row r="264" spans="1:29" x14ac:dyDescent="0.25">
      <c r="A264" s="21" t="str">
        <f>IF(A263="","",Tabelid!D236)</f>
        <v/>
      </c>
      <c r="B264" s="47" t="str">
        <f>IF(A264="","",SUMIFS(Eksplikatsioon!G:G,Eksplikatsioon!A:A,AC264))</f>
        <v/>
      </c>
      <c r="AC264" s="23" t="str">
        <f>AC263</f>
        <v/>
      </c>
    </row>
    <row r="265" spans="1:29" x14ac:dyDescent="0.2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2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25">
      <c r="A267" s="21" t="str">
        <f>IF(A266="","",Tabelid!D239)</f>
        <v/>
      </c>
      <c r="B267" s="47" t="str">
        <f>IF(A267="","",SUMIFS(Eksplikatsioon!F:F,Eksplikatsioon!A:A,AC267,Eksplikatsioon!C:C,Tabelid!E239))</f>
        <v/>
      </c>
      <c r="AC267" s="23" t="str">
        <f t="shared" si="23"/>
        <v/>
      </c>
    </row>
    <row r="268" spans="1:29" x14ac:dyDescent="0.25">
      <c r="A268" s="21" t="str">
        <f>IF(A267="","",Tabelid!D240)</f>
        <v/>
      </c>
      <c r="B268" s="47" t="str">
        <f>IF(A268="","",SUMIFS(Eksplikatsioon!F:F,Eksplikatsioon!A:A,AC268,Eksplikatsioon!C:C,Tabelid!E240))</f>
        <v/>
      </c>
      <c r="AC268" s="23" t="str">
        <f t="shared" si="23"/>
        <v/>
      </c>
    </row>
    <row r="269" spans="1:29" x14ac:dyDescent="0.25">
      <c r="A269" s="10" t="str">
        <f>IF(COUNTIF(Tabelid!G:G,TRUE)/10-Tabelid!H241&gt;0,MIN(Tabelid!F:F)+Tabelid!H241&amp;"."&amp;" Korrus","")</f>
        <v/>
      </c>
      <c r="AC269" s="23" t="str">
        <f>IFERROR(IF(FIND(".",A269)=3,LEFT(A269,2),LEFT(A269,1))*1,"")</f>
        <v/>
      </c>
    </row>
    <row r="270" spans="1:29" x14ac:dyDescent="0.25">
      <c r="A270" s="21" t="str">
        <f>IF(A269="","",Tabelid!D242)</f>
        <v/>
      </c>
      <c r="B270" s="47" t="str">
        <f>IF(A270="","",SUMIFS(Eksplikatsioon!F:F,Eksplikatsioon!A:A,AC270,Eksplikatsioon!C:C,Tabelid!E242))</f>
        <v/>
      </c>
      <c r="AC270" s="23" t="str">
        <f>AC269</f>
        <v/>
      </c>
    </row>
    <row r="271" spans="1:29" x14ac:dyDescent="0.25">
      <c r="A271" s="21" t="str">
        <f>IF(A270="","",Tabelid!D243)</f>
        <v/>
      </c>
      <c r="B271" s="47" t="str">
        <f>IF(A271="","",SUMIFS(Eksplikatsioon!F:F,Eksplikatsioon!A:A,AC271,Eksplikatsioon!C:C,Tabelid!E243))</f>
        <v/>
      </c>
      <c r="AC271" s="23" t="str">
        <f t="shared" ref="AC271:AC278" si="24">AC270</f>
        <v/>
      </c>
    </row>
    <row r="272" spans="1:29" x14ac:dyDescent="0.25">
      <c r="A272" s="21" t="str">
        <f>IF(A271="","",Tabelid!D244)</f>
        <v/>
      </c>
      <c r="B272" s="47" t="str">
        <f>IF(A272="","",SUMIFS(Eksplikatsioon!F:F,Eksplikatsioon!A:A,AC272,Eksplikatsioon!C:C,Tabelid!E244))</f>
        <v/>
      </c>
      <c r="AC272" s="23" t="str">
        <f t="shared" si="24"/>
        <v/>
      </c>
    </row>
    <row r="273" spans="1:29" x14ac:dyDescent="0.25">
      <c r="A273" s="21" t="str">
        <f>IF(A272="","",Tabelid!D245)</f>
        <v/>
      </c>
      <c r="B273" s="47" t="str">
        <f>IF(A273="","",SUM(B270:B272)+B278)</f>
        <v/>
      </c>
      <c r="AC273" s="23" t="str">
        <f t="shared" si="24"/>
        <v/>
      </c>
    </row>
    <row r="274" spans="1:29" x14ac:dyDescent="0.25">
      <c r="A274" s="21" t="str">
        <f>IF(A273="","",Tabelid!D246)</f>
        <v/>
      </c>
      <c r="B274" s="47" t="str">
        <f>IF(A274="","",SUMIFS(Eksplikatsioon!G:G,Eksplikatsioon!A:A,AC274))</f>
        <v/>
      </c>
      <c r="AC274" s="23" t="str">
        <f>AC273</f>
        <v/>
      </c>
    </row>
    <row r="275" spans="1:29" x14ac:dyDescent="0.2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2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25">
      <c r="A277" s="21" t="str">
        <f>IF(A276="","",Tabelid!D249)</f>
        <v/>
      </c>
      <c r="B277" s="47" t="str">
        <f>IF(A277="","",SUMIFS(Eksplikatsioon!F:F,Eksplikatsioon!A:A,AC277,Eksplikatsioon!C:C,Tabelid!E249))</f>
        <v/>
      </c>
      <c r="AC277" s="23" t="str">
        <f t="shared" si="24"/>
        <v/>
      </c>
    </row>
    <row r="278" spans="1:29" x14ac:dyDescent="0.25">
      <c r="A278" s="21" t="str">
        <f>IF(A277="","",Tabelid!D250)</f>
        <v/>
      </c>
      <c r="B278" s="47" t="str">
        <f>IF(A278="","",SUMIFS(Eksplikatsioon!F:F,Eksplikatsioon!A:A,AC278,Eksplikatsioon!C:C,Tabelid!E250))</f>
        <v/>
      </c>
      <c r="AC278" s="23" t="str">
        <f t="shared" si="24"/>
        <v/>
      </c>
    </row>
    <row r="279" spans="1:29" x14ac:dyDescent="0.25">
      <c r="A279" s="10" t="str">
        <f>IF(COUNTIF(Tabelid!G:G,TRUE)/10-Tabelid!H251&gt;0,MIN(Tabelid!F:F)+Tabelid!H251&amp;"."&amp;" Korrus","")</f>
        <v/>
      </c>
      <c r="AC279" s="23" t="str">
        <f>IFERROR(IF(FIND(".",A279)=3,LEFT(A279,2),LEFT(A279,1))*1,"")</f>
        <v/>
      </c>
    </row>
    <row r="280" spans="1:29" x14ac:dyDescent="0.25">
      <c r="A280" s="21" t="str">
        <f>IF(A279="","",Tabelid!D252)</f>
        <v/>
      </c>
      <c r="B280" s="47" t="str">
        <f>IF(A280="","",SUMIFS(Eksplikatsioon!F:F,Eksplikatsioon!A:A,AC280,Eksplikatsioon!C:C,Tabelid!E252))</f>
        <v/>
      </c>
      <c r="AC280" s="23" t="str">
        <f>AC279</f>
        <v/>
      </c>
    </row>
    <row r="281" spans="1:29" x14ac:dyDescent="0.25">
      <c r="A281" s="21" t="str">
        <f>IF(A280="","",Tabelid!D253)</f>
        <v/>
      </c>
      <c r="B281" s="47" t="str">
        <f>IF(A281="","",SUMIFS(Eksplikatsioon!F:F,Eksplikatsioon!A:A,AC281,Eksplikatsioon!C:C,Tabelid!E253))</f>
        <v/>
      </c>
      <c r="AC281" s="23" t="str">
        <f t="shared" ref="AC281:AC288" si="25">AC280</f>
        <v/>
      </c>
    </row>
    <row r="282" spans="1:29" x14ac:dyDescent="0.25">
      <c r="A282" s="21" t="str">
        <f>IF(A281="","",Tabelid!D254)</f>
        <v/>
      </c>
      <c r="B282" s="47" t="str">
        <f>IF(A282="","",SUMIFS(Eksplikatsioon!F:F,Eksplikatsioon!A:A,AC282,Eksplikatsioon!C:C,Tabelid!E254))</f>
        <v/>
      </c>
      <c r="AC282" s="23" t="str">
        <f t="shared" si="25"/>
        <v/>
      </c>
    </row>
    <row r="283" spans="1:29" x14ac:dyDescent="0.25">
      <c r="A283" s="21" t="str">
        <f>IF(A282="","",Tabelid!D255)</f>
        <v/>
      </c>
      <c r="B283" s="47" t="str">
        <f>IF(A283="","",SUM(B280:B282)+B288)</f>
        <v/>
      </c>
      <c r="AC283" s="23" t="str">
        <f t="shared" si="25"/>
        <v/>
      </c>
    </row>
    <row r="284" spans="1:29" x14ac:dyDescent="0.25">
      <c r="A284" s="21" t="str">
        <f>IF(A283="","",Tabelid!D256)</f>
        <v/>
      </c>
      <c r="B284" s="47" t="str">
        <f>IF(A284="","",SUMIFS(Eksplikatsioon!G:G,Eksplikatsioon!A:A,AC284))</f>
        <v/>
      </c>
      <c r="AC284" s="23" t="str">
        <f>AC283</f>
        <v/>
      </c>
    </row>
    <row r="285" spans="1:29" x14ac:dyDescent="0.2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2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25">
      <c r="A287" s="21" t="str">
        <f>IF(A286="","",Tabelid!D259)</f>
        <v/>
      </c>
      <c r="B287" s="47" t="str">
        <f>IF(A287="","",SUMIFS(Eksplikatsioon!F:F,Eksplikatsioon!A:A,AC287,Eksplikatsioon!C:C,Tabelid!E259))</f>
        <v/>
      </c>
      <c r="AC287" s="23" t="str">
        <f t="shared" si="25"/>
        <v/>
      </c>
    </row>
    <row r="288" spans="1:29" x14ac:dyDescent="0.25">
      <c r="A288" s="21" t="str">
        <f>IF(A287="","",Tabelid!D260)</f>
        <v/>
      </c>
      <c r="B288" s="47" t="str">
        <f>IF(A288="","",SUMIFS(Eksplikatsioon!F:F,Eksplikatsioon!A:A,AC288,Eksplikatsioon!C:C,Tabelid!E260))</f>
        <v/>
      </c>
      <c r="AC288" s="23" t="str">
        <f t="shared" si="25"/>
        <v/>
      </c>
    </row>
  </sheetData>
  <sheetProtection algorithmName="SHA-512" hashValue="Dc4x5D/tlu82V97PyMISoTRTYApwynXzJbjxPh4DyB4qmbUgkdqPexeDHyLpj1/Ol4beu7AUgZ2stJC6jk6H4g==" saltValue="FYdDzOObA4UHZQvXLjgZY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1" priority="5">
      <formula>AND(NOT(A13=""),$B13="")</formula>
    </cfRule>
  </conditionalFormatting>
  <conditionalFormatting sqref="B4:AA5">
    <cfRule type="expression" dxfId="10"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5" activePane="bottomLeft" state="frozen"/>
      <selection pane="bottomLeft" activeCell="H32" sqref="H32"/>
    </sheetView>
  </sheetViews>
  <sheetFormatPr defaultColWidth="9.140625" defaultRowHeight="15" outlineLevelCol="2" x14ac:dyDescent="0.25"/>
  <cols>
    <col min="1" max="1" width="9.140625" style="11" customWidth="1"/>
    <col min="2" max="2" width="9.85546875" style="15" customWidth="1"/>
    <col min="3" max="3" width="42.5703125" style="11" bestFit="1" customWidth="1"/>
    <col min="4" max="4" width="23.42578125" style="11" bestFit="1" customWidth="1"/>
    <col min="5" max="5" width="35.42578125" style="11" bestFit="1" customWidth="1"/>
    <col min="6" max="6" width="13.85546875" style="47" bestFit="1" customWidth="1"/>
    <col min="7" max="7" width="12.42578125" style="47" bestFit="1" customWidth="1"/>
    <col min="8" max="8" width="45.5703125" style="11" customWidth="1"/>
    <col min="9" max="9" width="13.85546875" style="11" customWidth="1" outlineLevel="1"/>
    <col min="10" max="10" width="30.5703125" style="14" customWidth="1" outlineLevel="1"/>
    <col min="11" max="11" width="50.5703125" style="9" customWidth="1" outlineLevel="1"/>
    <col min="12" max="12" width="25.570312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570312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13</v>
      </c>
      <c r="B1" s="13" t="str">
        <f>IF('Hoone üldandmed'!B2="","",'Hoone üldandmed'!B2)</f>
        <v>Suur tn 3, Jõgeva, Jõgeva maakond</v>
      </c>
      <c r="H1" s="33"/>
    </row>
    <row r="2" spans="1:37" x14ac:dyDescent="0.25">
      <c r="A2" s="10"/>
      <c r="B2" s="20"/>
      <c r="H2" s="33"/>
    </row>
    <row r="3" spans="1:37" x14ac:dyDescent="0.25">
      <c r="A3" s="61" t="s">
        <v>73</v>
      </c>
      <c r="B3" s="62" t="s">
        <v>74</v>
      </c>
      <c r="C3" s="61" t="s">
        <v>75</v>
      </c>
      <c r="D3" s="63" t="s">
        <v>76</v>
      </c>
      <c r="E3" s="63" t="s">
        <v>77</v>
      </c>
      <c r="F3" s="63" t="s">
        <v>78</v>
      </c>
      <c r="G3" s="64" t="s">
        <v>79</v>
      </c>
      <c r="H3" s="61" t="s">
        <v>80</v>
      </c>
      <c r="I3" s="61"/>
      <c r="J3" s="61"/>
      <c r="K3" s="61"/>
      <c r="L3" s="61"/>
      <c r="M3" s="61"/>
      <c r="O3" s="31" t="s">
        <v>81</v>
      </c>
      <c r="P3" s="31"/>
      <c r="Q3" s="31"/>
      <c r="R3" s="31"/>
      <c r="S3" s="31"/>
      <c r="T3" s="31"/>
      <c r="U3" s="31"/>
      <c r="V3" s="31"/>
      <c r="W3" s="31"/>
      <c r="X3" s="31"/>
      <c r="Y3" s="31"/>
      <c r="Z3" s="31"/>
      <c r="AA3" s="31"/>
      <c r="AB3" s="31"/>
      <c r="AC3" s="31"/>
      <c r="AD3" s="31"/>
      <c r="AE3" s="31"/>
      <c r="AF3" s="31"/>
      <c r="AG3" s="31"/>
    </row>
    <row r="4" spans="1:37" ht="43.5" customHeight="1" x14ac:dyDescent="0.25">
      <c r="A4" s="16" t="s">
        <v>82</v>
      </c>
      <c r="B4" s="17" t="s">
        <v>83</v>
      </c>
      <c r="C4" s="16" t="s">
        <v>84</v>
      </c>
      <c r="D4" s="16" t="s">
        <v>85</v>
      </c>
      <c r="E4" s="16" t="s">
        <v>86</v>
      </c>
      <c r="F4" s="48" t="s">
        <v>87</v>
      </c>
      <c r="G4" s="48" t="s">
        <v>88</v>
      </c>
      <c r="H4" s="16" t="s">
        <v>89</v>
      </c>
      <c r="I4" s="16" t="s">
        <v>90</v>
      </c>
      <c r="J4" s="105" t="s">
        <v>91</v>
      </c>
      <c r="K4" s="16" t="s">
        <v>1</v>
      </c>
      <c r="L4" s="16" t="s">
        <v>2</v>
      </c>
      <c r="M4" s="16" t="s">
        <v>92</v>
      </c>
      <c r="N4" s="16"/>
      <c r="O4" s="28" t="str">
        <f ca="1">IF(INDIRECT("'Lepingu lisa'!R"&amp;COLUMN()-10&amp;"C49",FALSE)="","",INDIRECT("'Lepingu lisa'!R"&amp;COLUMN()-12&amp;"C49",FALSE))</f>
        <v>Rahandusministeerium</v>
      </c>
      <c r="P4" s="28" t="str">
        <f t="shared" ref="P4:AG4" ca="1" si="0">IF(INDIRECT("'Lepingu lisa'!R"&amp;COLUMN()-10&amp;"C49",FALSE)="","",INDIRECT("'Lepingu lisa'!R"&amp;COLUMN()-12&amp;"C49",FALSE))</f>
        <v>Aktiivne vakantsus</v>
      </c>
      <c r="Q4" s="28" t="str">
        <f t="shared" ca="1" si="0"/>
        <v/>
      </c>
      <c r="R4" s="28" t="str">
        <f t="shared" ca="1" si="0"/>
        <v/>
      </c>
      <c r="S4" s="28" t="str">
        <f t="shared" ca="1" si="0"/>
        <v/>
      </c>
      <c r="T4" s="28" t="str">
        <f t="shared" ca="1" si="0"/>
        <v/>
      </c>
      <c r="U4" s="28" t="str">
        <f t="shared" ca="1" si="0"/>
        <v/>
      </c>
      <c r="V4" s="28" t="str">
        <f t="shared" ca="1" si="0"/>
        <v/>
      </c>
      <c r="W4" s="28" t="str">
        <f t="shared" ca="1" si="0"/>
        <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25">
      <c r="A5" s="18" t="s">
        <v>93</v>
      </c>
      <c r="B5" s="19" t="s">
        <v>94</v>
      </c>
      <c r="C5" s="18" t="s">
        <v>95</v>
      </c>
      <c r="D5" s="18" t="s">
        <v>96</v>
      </c>
      <c r="E5" s="18" t="s">
        <v>97</v>
      </c>
      <c r="F5" s="49">
        <v>6.1</v>
      </c>
      <c r="G5" s="49">
        <v>6.1</v>
      </c>
      <c r="H5" s="18"/>
      <c r="I5" s="11" t="str">
        <f>LEFT(Tabel1[[#This Row],[Ruumi tüüp (TALO Tüüpruumide nimestik)]],2)</f>
        <v>83</v>
      </c>
      <c r="J5" s="22" t="s">
        <v>3</v>
      </c>
      <c r="K5" s="18" t="s">
        <v>9</v>
      </c>
      <c r="L5" s="11" t="str">
        <f>IFERROR(VLOOKUP(Tabel1[[#This Row],[Üürnik]],'Lepingu lisa'!$AW$3:$AX$22,2,FALSE),"")</f>
        <v>SUUR3_24</v>
      </c>
      <c r="M5" s="11" t="str">
        <f>IFERROR(VLOOKUP(Tabel1[[#This Row],[Jaotus]],Tabelid!L:M,2,FALSE),"")</f>
        <v>NONE</v>
      </c>
      <c r="N5" s="11"/>
      <c r="O5" s="32"/>
      <c r="P5" s="32"/>
      <c r="Q5" s="32"/>
      <c r="R5" s="32"/>
      <c r="S5" s="32"/>
      <c r="T5" s="32"/>
      <c r="U5" s="32"/>
      <c r="V5" s="32"/>
      <c r="W5" s="32"/>
      <c r="X5" s="32"/>
      <c r="Y5" s="32"/>
      <c r="Z5" s="32"/>
      <c r="AA5" s="32"/>
      <c r="AB5" s="32"/>
      <c r="AC5" s="32"/>
      <c r="AD5" s="32"/>
      <c r="AE5" s="32"/>
      <c r="AF5" s="32"/>
      <c r="AG5" s="32"/>
    </row>
    <row r="6" spans="1:37" x14ac:dyDescent="0.25">
      <c r="A6" s="18" t="s">
        <v>93</v>
      </c>
      <c r="B6" s="19" t="s">
        <v>98</v>
      </c>
      <c r="C6" s="18" t="s">
        <v>95</v>
      </c>
      <c r="D6" s="18" t="s">
        <v>99</v>
      </c>
      <c r="E6" s="18" t="s">
        <v>100</v>
      </c>
      <c r="F6" s="49">
        <v>48.1</v>
      </c>
      <c r="G6" s="49">
        <v>47.6</v>
      </c>
      <c r="H6" s="18"/>
      <c r="I6" s="11" t="str">
        <f>LEFT(Tabel1[[#This Row],[Ruumi tüüp (TALO Tüüpruumide nimestik)]],2)</f>
        <v>91</v>
      </c>
      <c r="J6" s="22" t="s">
        <v>3</v>
      </c>
      <c r="K6" s="18" t="s">
        <v>9</v>
      </c>
      <c r="L6" s="11" t="str">
        <f>IFERROR(VLOOKUP(Tabel1[[#This Row],[Üürnik]],'Lepingu lisa'!$AW$3:$AX$22,2,FALSE),"")</f>
        <v>SUUR3_24</v>
      </c>
      <c r="M6" s="11" t="str">
        <f>IFERROR(VLOOKUP(Tabel1[[#This Row],[Jaotus]],Tabelid!L:M,2,FALSE),"")</f>
        <v>NONE</v>
      </c>
      <c r="N6" s="11"/>
      <c r="O6" s="32"/>
      <c r="P6" s="32"/>
      <c r="Q6" s="32"/>
      <c r="R6" s="32"/>
      <c r="S6" s="32"/>
      <c r="T6" s="32"/>
      <c r="U6" s="32"/>
      <c r="V6" s="32"/>
      <c r="W6" s="32"/>
      <c r="X6" s="32"/>
      <c r="Y6" s="32"/>
      <c r="Z6" s="32"/>
      <c r="AA6" s="32"/>
      <c r="AB6" s="32"/>
      <c r="AC6" s="32"/>
      <c r="AD6" s="32"/>
      <c r="AE6" s="32"/>
      <c r="AF6" s="32"/>
      <c r="AG6" s="32"/>
    </row>
    <row r="7" spans="1:37" x14ac:dyDescent="0.25">
      <c r="A7" s="18" t="s">
        <v>93</v>
      </c>
      <c r="B7" s="19" t="s">
        <v>101</v>
      </c>
      <c r="C7" s="18" t="s">
        <v>102</v>
      </c>
      <c r="D7" s="18" t="s">
        <v>103</v>
      </c>
      <c r="E7" s="18" t="s">
        <v>104</v>
      </c>
      <c r="F7" s="49">
        <v>4.0999999999999996</v>
      </c>
      <c r="G7" s="49">
        <v>4.0999999999999996</v>
      </c>
      <c r="H7" s="18"/>
      <c r="I7" s="11" t="str">
        <f>LEFT(Tabel1[[#This Row],[Ruumi tüüp (TALO Tüüpruumide nimestik)]],2)</f>
        <v>92</v>
      </c>
      <c r="J7" s="22"/>
      <c r="K7" s="18"/>
      <c r="L7" s="11" t="str">
        <f>IFERROR(VLOOKUP(Tabel1[[#This Row],[Üürnik]],'Lepingu lisa'!$AW$3:$AX$22,2,FALSE),"")</f>
        <v/>
      </c>
      <c r="M7" s="11" t="str">
        <f>IFERROR(VLOOKUP(Tabel1[[#This Row],[Jaotus]],Tabelid!L:M,2,FALSE),"")</f>
        <v/>
      </c>
      <c r="N7" s="11"/>
      <c r="O7" s="32"/>
      <c r="P7" s="32"/>
      <c r="Q7" s="32"/>
      <c r="R7" s="32"/>
      <c r="S7" s="32"/>
      <c r="T7" s="32"/>
      <c r="U7" s="32"/>
      <c r="V7" s="32"/>
      <c r="W7" s="32"/>
      <c r="X7" s="32"/>
      <c r="Y7" s="32"/>
      <c r="Z7" s="32"/>
      <c r="AA7" s="32"/>
      <c r="AB7" s="32"/>
      <c r="AC7" s="32"/>
      <c r="AD7" s="32"/>
      <c r="AE7" s="32"/>
      <c r="AF7" s="32"/>
      <c r="AG7" s="32"/>
    </row>
    <row r="8" spans="1:37" x14ac:dyDescent="0.25">
      <c r="A8" s="18" t="s">
        <v>93</v>
      </c>
      <c r="B8" s="19" t="s">
        <v>105</v>
      </c>
      <c r="C8" s="18" t="s">
        <v>102</v>
      </c>
      <c r="D8" s="18" t="s">
        <v>106</v>
      </c>
      <c r="E8" s="18" t="s">
        <v>104</v>
      </c>
      <c r="F8" s="49">
        <v>9.3000000000000007</v>
      </c>
      <c r="G8" s="49">
        <v>9.3000000000000007</v>
      </c>
      <c r="H8" s="18"/>
      <c r="I8" s="11" t="str">
        <f>LEFT(Tabel1[[#This Row],[Ruumi tüüp (TALO Tüüpruumide nimestik)]],2)</f>
        <v>92</v>
      </c>
      <c r="J8" s="22"/>
      <c r="K8" s="18"/>
      <c r="L8" s="11" t="str">
        <f>IFERROR(VLOOKUP(Tabel1[[#This Row],[Üürnik]],'Lepingu lisa'!$AW$3:$AX$22,2,FALSE),"")</f>
        <v/>
      </c>
      <c r="M8" s="11" t="str">
        <f>IFERROR(VLOOKUP(Tabel1[[#This Row],[Jaotus]],Tabelid!L:M,2,FALSE),"")</f>
        <v/>
      </c>
      <c r="N8" s="11"/>
      <c r="O8" s="32"/>
      <c r="P8" s="32"/>
      <c r="Q8" s="32"/>
      <c r="R8" s="32"/>
      <c r="S8" s="32"/>
      <c r="T8" s="32"/>
      <c r="U8" s="32"/>
      <c r="V8" s="32"/>
      <c r="W8" s="32"/>
      <c r="X8" s="32"/>
      <c r="Y8" s="32"/>
      <c r="Z8" s="32"/>
      <c r="AA8" s="32"/>
      <c r="AB8" s="32"/>
      <c r="AC8" s="32"/>
      <c r="AD8" s="32"/>
      <c r="AE8" s="32"/>
      <c r="AF8" s="32"/>
      <c r="AG8" s="32"/>
    </row>
    <row r="9" spans="1:37" x14ac:dyDescent="0.25">
      <c r="A9" s="18" t="s">
        <v>93</v>
      </c>
      <c r="B9" s="19" t="s">
        <v>107</v>
      </c>
      <c r="C9" s="18" t="s">
        <v>95</v>
      </c>
      <c r="D9" s="18" t="s">
        <v>96</v>
      </c>
      <c r="E9" s="18" t="s">
        <v>97</v>
      </c>
      <c r="F9" s="49">
        <v>3.7</v>
      </c>
      <c r="G9" s="49">
        <v>3.7</v>
      </c>
      <c r="H9" s="18"/>
      <c r="I9" s="11" t="str">
        <f>LEFT(Tabel1[[#This Row],[Ruumi tüüp (TALO Tüüpruumide nimestik)]],2)</f>
        <v>83</v>
      </c>
      <c r="J9" s="22" t="s">
        <v>3</v>
      </c>
      <c r="K9" s="18" t="s">
        <v>9</v>
      </c>
      <c r="L9" s="11" t="str">
        <f>IFERROR(VLOOKUP(Tabel1[[#This Row],[Üürnik]],'Lepingu lisa'!$AW$3:$AX$22,2,FALSE),"")</f>
        <v>SUUR3_24</v>
      </c>
      <c r="M9" s="11" t="str">
        <f>IFERROR(VLOOKUP(Tabel1[[#This Row],[Jaotus]],Tabelid!L:M,2,FALSE),"")</f>
        <v>NONE</v>
      </c>
      <c r="N9" s="11"/>
      <c r="O9" s="32"/>
      <c r="P9" s="32"/>
      <c r="Q9" s="32"/>
      <c r="R9" s="32"/>
      <c r="S9" s="32"/>
      <c r="T9" s="32"/>
      <c r="U9" s="32"/>
      <c r="V9" s="32"/>
      <c r="W9" s="32"/>
      <c r="X9" s="32"/>
      <c r="Y9" s="32"/>
      <c r="Z9" s="32"/>
      <c r="AA9" s="32"/>
      <c r="AB9" s="32"/>
      <c r="AC9" s="32"/>
      <c r="AD9" s="32"/>
      <c r="AE9" s="32"/>
      <c r="AF9" s="32"/>
      <c r="AG9" s="32"/>
    </row>
    <row r="10" spans="1:37" x14ac:dyDescent="0.25">
      <c r="A10" s="18" t="s">
        <v>93</v>
      </c>
      <c r="B10" s="19" t="s">
        <v>108</v>
      </c>
      <c r="C10" s="18" t="s">
        <v>109</v>
      </c>
      <c r="D10" s="18" t="s">
        <v>110</v>
      </c>
      <c r="E10" s="18" t="s">
        <v>111</v>
      </c>
      <c r="F10" s="49">
        <v>2.1</v>
      </c>
      <c r="G10" s="49">
        <v>2.1</v>
      </c>
      <c r="H10" s="18"/>
      <c r="I10" s="11" t="str">
        <f>LEFT(Tabel1[[#This Row],[Ruumi tüüp (TALO Tüüpruumide nimestik)]],2)</f>
        <v>94</v>
      </c>
      <c r="J10" s="22"/>
      <c r="K10" s="18"/>
      <c r="L10" s="11" t="str">
        <f>IFERROR(VLOOKUP(Tabel1[[#This Row],[Üürnik]],'Lepingu lisa'!$AW$3:$AX$22,2,FALSE),"")</f>
        <v/>
      </c>
      <c r="M10" s="11" t="str">
        <f>IFERROR(VLOOKUP(Tabel1[[#This Row],[Jaotus]],Tabelid!L:M,2,FALSE),"")</f>
        <v/>
      </c>
      <c r="N10" s="11"/>
      <c r="O10" s="32"/>
      <c r="P10" s="32"/>
      <c r="Q10" s="32"/>
      <c r="R10" s="32"/>
      <c r="S10" s="32"/>
      <c r="T10" s="32"/>
      <c r="U10" s="32"/>
      <c r="V10" s="32"/>
      <c r="W10" s="32"/>
      <c r="X10" s="32"/>
      <c r="Y10" s="32"/>
      <c r="Z10" s="32"/>
      <c r="AA10" s="32"/>
      <c r="AB10" s="32"/>
      <c r="AC10" s="32"/>
      <c r="AD10" s="32"/>
      <c r="AE10" s="32"/>
      <c r="AF10" s="32"/>
      <c r="AG10" s="32"/>
    </row>
    <row r="11" spans="1:37" x14ac:dyDescent="0.25">
      <c r="A11" s="18" t="s">
        <v>93</v>
      </c>
      <c r="B11" s="19" t="s">
        <v>112</v>
      </c>
      <c r="C11" s="18" t="s">
        <v>95</v>
      </c>
      <c r="D11" s="18" t="s">
        <v>113</v>
      </c>
      <c r="E11" s="18" t="s">
        <v>114</v>
      </c>
      <c r="F11" s="49">
        <v>7.5</v>
      </c>
      <c r="G11" s="49">
        <v>6.9</v>
      </c>
      <c r="H11" s="18"/>
      <c r="I11" s="11" t="str">
        <f>LEFT(Tabel1[[#This Row],[Ruumi tüüp (TALO Tüüpruumide nimestik)]],2)</f>
        <v>73</v>
      </c>
      <c r="J11" s="22" t="s">
        <v>3</v>
      </c>
      <c r="K11" s="18" t="s">
        <v>9</v>
      </c>
      <c r="L11" s="11" t="str">
        <f>IFERROR(VLOOKUP(Tabel1[[#This Row],[Üürnik]],'Lepingu lisa'!$AW$3:$AX$22,2,FALSE),"")</f>
        <v>SUUR3_24</v>
      </c>
      <c r="M11" s="11" t="str">
        <f>IFERROR(VLOOKUP(Tabel1[[#This Row],[Jaotus]],Tabelid!L:M,2,FALSE),"")</f>
        <v>NONE</v>
      </c>
      <c r="N11" s="11"/>
      <c r="O11" s="32"/>
      <c r="P11" s="32"/>
      <c r="Q11" s="32"/>
      <c r="R11" s="32"/>
      <c r="S11" s="32"/>
      <c r="T11" s="32"/>
      <c r="U11" s="32"/>
      <c r="V11" s="32"/>
      <c r="W11" s="32"/>
      <c r="X11" s="32"/>
      <c r="Y11" s="32"/>
      <c r="Z11" s="32"/>
      <c r="AA11" s="32"/>
      <c r="AB11" s="32"/>
      <c r="AC11" s="32"/>
      <c r="AD11" s="32"/>
      <c r="AE11" s="32"/>
      <c r="AF11" s="32"/>
      <c r="AG11" s="32"/>
    </row>
    <row r="12" spans="1:37" x14ac:dyDescent="0.25">
      <c r="A12" s="18" t="s">
        <v>93</v>
      </c>
      <c r="B12" s="19" t="s">
        <v>115</v>
      </c>
      <c r="C12" s="18" t="s">
        <v>95</v>
      </c>
      <c r="D12" s="18" t="s">
        <v>116</v>
      </c>
      <c r="E12" s="18" t="s">
        <v>100</v>
      </c>
      <c r="F12" s="49">
        <v>18.399999999999999</v>
      </c>
      <c r="G12" s="49">
        <v>17.399999999999999</v>
      </c>
      <c r="H12" s="18"/>
      <c r="I12" s="11" t="str">
        <f>LEFT(Tabel1[[#This Row],[Ruumi tüüp (TALO Tüüpruumide nimestik)]],2)</f>
        <v>91</v>
      </c>
      <c r="J12" s="22" t="s">
        <v>3</v>
      </c>
      <c r="K12" s="18" t="s">
        <v>9</v>
      </c>
      <c r="L12" s="11" t="str">
        <f>IFERROR(VLOOKUP(Tabel1[[#This Row],[Üürnik]],'Lepingu lisa'!$AW$3:$AX$22,2,FALSE),"")</f>
        <v>SUUR3_24</v>
      </c>
      <c r="M12" s="11" t="str">
        <f>IFERROR(VLOOKUP(Tabel1[[#This Row],[Jaotus]],Tabelid!L:M,2,FALSE),"")</f>
        <v>NONE</v>
      </c>
      <c r="N12" s="11"/>
      <c r="O12" s="32"/>
      <c r="P12" s="32"/>
      <c r="Q12" s="32"/>
      <c r="R12" s="32"/>
      <c r="S12" s="32"/>
      <c r="T12" s="32"/>
      <c r="U12" s="32"/>
      <c r="V12" s="32"/>
      <c r="W12" s="32"/>
      <c r="X12" s="32"/>
      <c r="Y12" s="32"/>
      <c r="Z12" s="32"/>
      <c r="AA12" s="32"/>
      <c r="AB12" s="32"/>
      <c r="AC12" s="32"/>
      <c r="AD12" s="32"/>
      <c r="AE12" s="32"/>
      <c r="AF12" s="32"/>
      <c r="AG12" s="32"/>
    </row>
    <row r="13" spans="1:37" x14ac:dyDescent="0.25">
      <c r="A13" s="18" t="s">
        <v>93</v>
      </c>
      <c r="B13" s="19" t="s">
        <v>117</v>
      </c>
      <c r="C13" s="18" t="s">
        <v>95</v>
      </c>
      <c r="D13" s="18" t="s">
        <v>113</v>
      </c>
      <c r="E13" s="18" t="s">
        <v>114</v>
      </c>
      <c r="F13" s="49">
        <v>1.7</v>
      </c>
      <c r="G13" s="49">
        <v>1.6</v>
      </c>
      <c r="H13" s="18"/>
      <c r="I13" s="11" t="str">
        <f>LEFT(Tabel1[[#This Row],[Ruumi tüüp (TALO Tüüpruumide nimestik)]],2)</f>
        <v>73</v>
      </c>
      <c r="J13" s="22" t="s">
        <v>3</v>
      </c>
      <c r="K13" s="18" t="s">
        <v>9</v>
      </c>
      <c r="L13" s="11" t="str">
        <f>IFERROR(VLOOKUP(Tabel1[[#This Row],[Üürnik]],'Lepingu lisa'!$AW$3:$AX$22,2,FALSE),"")</f>
        <v>SUUR3_24</v>
      </c>
      <c r="M13" s="11" t="str">
        <f>IFERROR(VLOOKUP(Tabel1[[#This Row],[Jaotus]],Tabelid!L:M,2,FALSE),"")</f>
        <v>NONE</v>
      </c>
      <c r="N13" s="11"/>
      <c r="O13" s="32"/>
      <c r="P13" s="32"/>
      <c r="Q13" s="32"/>
      <c r="R13" s="32"/>
      <c r="S13" s="32"/>
      <c r="T13" s="32"/>
      <c r="U13" s="32"/>
      <c r="V13" s="32"/>
      <c r="W13" s="32"/>
      <c r="X13" s="32"/>
      <c r="Y13" s="32"/>
      <c r="Z13" s="32"/>
      <c r="AA13" s="32"/>
      <c r="AB13" s="32"/>
      <c r="AC13" s="32"/>
      <c r="AD13" s="32"/>
      <c r="AE13" s="32"/>
      <c r="AF13" s="32"/>
      <c r="AG13" s="32"/>
    </row>
    <row r="14" spans="1:37" x14ac:dyDescent="0.25">
      <c r="A14" s="18" t="s">
        <v>93</v>
      </c>
      <c r="B14" s="19" t="s">
        <v>118</v>
      </c>
      <c r="C14" s="18" t="s">
        <v>95</v>
      </c>
      <c r="D14" s="18" t="s">
        <v>119</v>
      </c>
      <c r="E14" s="18" t="s">
        <v>120</v>
      </c>
      <c r="F14" s="49">
        <v>11.8</v>
      </c>
      <c r="G14" s="49">
        <v>11.3</v>
      </c>
      <c r="H14" s="18"/>
      <c r="I14" s="11" t="str">
        <f>LEFT(Tabel1[[#This Row],[Ruumi tüüp (TALO Tüüpruumide nimestik)]],2)</f>
        <v>71</v>
      </c>
      <c r="J14" s="22" t="s">
        <v>3</v>
      </c>
      <c r="K14" s="18" t="s">
        <v>9</v>
      </c>
      <c r="L14" s="11" t="str">
        <f>IFERROR(VLOOKUP(Tabel1[[#This Row],[Üürnik]],'Lepingu lisa'!$AW$3:$AX$22,2,FALSE),"")</f>
        <v>SUUR3_24</v>
      </c>
      <c r="M14" s="11" t="str">
        <f>IFERROR(VLOOKUP(Tabel1[[#This Row],[Jaotus]],Tabelid!L:M,2,FALSE),"")</f>
        <v>NONE</v>
      </c>
      <c r="N14" s="11"/>
      <c r="O14" s="32"/>
      <c r="P14" s="32"/>
      <c r="Q14" s="32"/>
      <c r="R14" s="32"/>
      <c r="S14" s="32"/>
      <c r="T14" s="32"/>
      <c r="U14" s="32"/>
      <c r="V14" s="32"/>
      <c r="W14" s="32"/>
      <c r="X14" s="32"/>
      <c r="Y14" s="32"/>
      <c r="Z14" s="32"/>
      <c r="AA14" s="32"/>
      <c r="AB14" s="32"/>
      <c r="AC14" s="32"/>
      <c r="AD14" s="32"/>
      <c r="AE14" s="32"/>
      <c r="AF14" s="32"/>
      <c r="AG14" s="32"/>
    </row>
    <row r="15" spans="1:37" x14ac:dyDescent="0.25">
      <c r="A15" s="18" t="s">
        <v>93</v>
      </c>
      <c r="B15" s="19" t="s">
        <v>121</v>
      </c>
      <c r="C15" s="18" t="s">
        <v>95</v>
      </c>
      <c r="D15" s="18" t="s">
        <v>122</v>
      </c>
      <c r="E15" s="18" t="s">
        <v>123</v>
      </c>
      <c r="F15" s="49">
        <v>6.5</v>
      </c>
      <c r="G15" s="49">
        <v>6</v>
      </c>
      <c r="H15" s="18"/>
      <c r="I15" s="11" t="str">
        <f>LEFT(Tabel1[[#This Row],[Ruumi tüüp (TALO Tüüpruumide nimestik)]],2)</f>
        <v>86</v>
      </c>
      <c r="J15" s="22" t="s">
        <v>3</v>
      </c>
      <c r="K15" s="18" t="s">
        <v>9</v>
      </c>
      <c r="L15" s="11" t="str">
        <f>IFERROR(VLOOKUP(Tabel1[[#This Row],[Üürnik]],'Lepingu lisa'!$AW$3:$AX$22,2,FALSE),"")</f>
        <v>SUUR3_24</v>
      </c>
      <c r="M15" s="11" t="str">
        <f>IFERROR(VLOOKUP(Tabel1[[#This Row],[Jaotus]],Tabelid!L:M,2,FALSE),"")</f>
        <v>NONE</v>
      </c>
      <c r="N15" s="11"/>
      <c r="O15" s="32"/>
      <c r="P15" s="32"/>
      <c r="Q15" s="32"/>
      <c r="R15" s="32"/>
      <c r="S15" s="32"/>
      <c r="T15" s="32"/>
      <c r="U15" s="32"/>
      <c r="V15" s="32"/>
      <c r="W15" s="32"/>
      <c r="X15" s="32"/>
      <c r="Y15" s="32"/>
      <c r="Z15" s="32"/>
      <c r="AA15" s="32"/>
      <c r="AB15" s="32"/>
      <c r="AC15" s="32"/>
      <c r="AD15" s="32"/>
      <c r="AE15" s="32"/>
      <c r="AF15" s="32"/>
      <c r="AG15" s="32"/>
    </row>
    <row r="16" spans="1:37" x14ac:dyDescent="0.25">
      <c r="A16" s="18" t="s">
        <v>93</v>
      </c>
      <c r="B16" s="19" t="s">
        <v>124</v>
      </c>
      <c r="C16" s="18" t="s">
        <v>95</v>
      </c>
      <c r="D16" s="18" t="s">
        <v>125</v>
      </c>
      <c r="E16" s="18" t="s">
        <v>126</v>
      </c>
      <c r="F16" s="49">
        <v>4.0999999999999996</v>
      </c>
      <c r="G16" s="49">
        <v>3.5</v>
      </c>
      <c r="H16" s="18"/>
      <c r="I16" s="11" t="str">
        <f>LEFT(Tabel1[[#This Row],[Ruumi tüüp (TALO Tüüpruumide nimestik)]],2)</f>
        <v>72</v>
      </c>
      <c r="J16" s="22" t="s">
        <v>3</v>
      </c>
      <c r="K16" s="18" t="s">
        <v>9</v>
      </c>
      <c r="L16" s="11" t="str">
        <f>IFERROR(VLOOKUP(Tabel1[[#This Row],[Üürnik]],'Lepingu lisa'!$AW$3:$AX$22,2,FALSE),"")</f>
        <v>SUUR3_24</v>
      </c>
      <c r="M16" s="11" t="str">
        <f>IFERROR(VLOOKUP(Tabel1[[#This Row],[Jaotus]],Tabelid!L:M,2,FALSE),"")</f>
        <v>NONE</v>
      </c>
      <c r="N16" s="11"/>
      <c r="O16" s="32"/>
      <c r="P16" s="32"/>
      <c r="Q16" s="32"/>
      <c r="R16" s="32"/>
      <c r="S16" s="32"/>
      <c r="T16" s="32"/>
      <c r="U16" s="32"/>
      <c r="V16" s="32"/>
      <c r="W16" s="32"/>
      <c r="X16" s="32"/>
      <c r="Y16" s="32"/>
      <c r="Z16" s="32"/>
      <c r="AA16" s="32"/>
      <c r="AB16" s="32"/>
      <c r="AC16" s="32"/>
      <c r="AD16" s="32"/>
      <c r="AE16" s="32"/>
      <c r="AF16" s="32"/>
      <c r="AG16" s="32"/>
    </row>
    <row r="17" spans="1:33" x14ac:dyDescent="0.25">
      <c r="A17" s="18" t="s">
        <v>93</v>
      </c>
      <c r="B17" s="19" t="s">
        <v>127</v>
      </c>
      <c r="C17" s="18" t="s">
        <v>95</v>
      </c>
      <c r="D17" s="18" t="s">
        <v>119</v>
      </c>
      <c r="E17" s="18" t="s">
        <v>120</v>
      </c>
      <c r="F17" s="49">
        <v>13.4</v>
      </c>
      <c r="G17" s="49">
        <v>12.6</v>
      </c>
      <c r="H17" s="18"/>
      <c r="I17" s="11" t="str">
        <f>LEFT(Tabel1[[#This Row],[Ruumi tüüp (TALO Tüüpruumide nimestik)]],2)</f>
        <v>71</v>
      </c>
      <c r="J17" s="22" t="s">
        <v>3</v>
      </c>
      <c r="K17" s="18" t="s">
        <v>9</v>
      </c>
      <c r="L17" s="11" t="str">
        <f>IFERROR(VLOOKUP(Tabel1[[#This Row],[Üürnik]],'Lepingu lisa'!$AW$3:$AX$22,2,FALSE),"")</f>
        <v>SUUR3_24</v>
      </c>
      <c r="M17" s="11" t="str">
        <f>IFERROR(VLOOKUP(Tabel1[[#This Row],[Jaotus]],Tabelid!L:M,2,FALSE),"")</f>
        <v>NONE</v>
      </c>
      <c r="N17" s="11"/>
      <c r="O17" s="32"/>
      <c r="P17" s="32"/>
      <c r="Q17" s="32"/>
      <c r="R17" s="32"/>
      <c r="S17" s="32"/>
      <c r="T17" s="32"/>
      <c r="U17" s="32"/>
      <c r="V17" s="32"/>
      <c r="W17" s="32"/>
      <c r="X17" s="32"/>
      <c r="Y17" s="32"/>
      <c r="Z17" s="32"/>
      <c r="AA17" s="32"/>
      <c r="AB17" s="32"/>
      <c r="AC17" s="32"/>
      <c r="AD17" s="32"/>
      <c r="AE17" s="32"/>
      <c r="AF17" s="32"/>
      <c r="AG17" s="32"/>
    </row>
    <row r="18" spans="1:33" x14ac:dyDescent="0.25">
      <c r="A18" s="18" t="s">
        <v>93</v>
      </c>
      <c r="B18" s="19" t="s">
        <v>128</v>
      </c>
      <c r="C18" s="18" t="s">
        <v>95</v>
      </c>
      <c r="D18" s="18" t="s">
        <v>125</v>
      </c>
      <c r="E18" s="18" t="s">
        <v>126</v>
      </c>
      <c r="F18" s="49">
        <v>4.3</v>
      </c>
      <c r="G18" s="49">
        <v>3.7</v>
      </c>
      <c r="H18" s="18"/>
      <c r="I18" s="11" t="str">
        <f>LEFT(Tabel1[[#This Row],[Ruumi tüüp (TALO Tüüpruumide nimestik)]],2)</f>
        <v>72</v>
      </c>
      <c r="J18" s="22" t="s">
        <v>3</v>
      </c>
      <c r="K18" s="18" t="s">
        <v>9</v>
      </c>
      <c r="L18" s="11" t="str">
        <f>IFERROR(VLOOKUP(Tabel1[[#This Row],[Üürnik]],'Lepingu lisa'!$AW$3:$AX$22,2,FALSE),"")</f>
        <v>SUUR3_24</v>
      </c>
      <c r="M18" s="11" t="str">
        <f>IFERROR(VLOOKUP(Tabel1[[#This Row],[Jaotus]],Tabelid!L:M,2,FALSE),"")</f>
        <v>NONE</v>
      </c>
      <c r="N18" s="11"/>
      <c r="O18" s="32"/>
      <c r="P18" s="32"/>
      <c r="Q18" s="32"/>
      <c r="R18" s="32"/>
      <c r="S18" s="32"/>
      <c r="T18" s="32"/>
      <c r="U18" s="32"/>
      <c r="V18" s="32"/>
      <c r="W18" s="32"/>
      <c r="X18" s="32"/>
      <c r="Y18" s="32"/>
      <c r="Z18" s="32"/>
      <c r="AA18" s="32"/>
      <c r="AB18" s="32"/>
      <c r="AC18" s="32"/>
      <c r="AD18" s="32"/>
      <c r="AE18" s="32"/>
      <c r="AF18" s="32"/>
      <c r="AG18" s="32"/>
    </row>
    <row r="19" spans="1:33" x14ac:dyDescent="0.25">
      <c r="A19" s="18" t="s">
        <v>93</v>
      </c>
      <c r="B19" s="19" t="s">
        <v>129</v>
      </c>
      <c r="C19" s="18" t="s">
        <v>95</v>
      </c>
      <c r="D19" s="18" t="s">
        <v>96</v>
      </c>
      <c r="E19" s="18" t="s">
        <v>97</v>
      </c>
      <c r="F19" s="49">
        <v>4.5</v>
      </c>
      <c r="G19" s="49">
        <v>4.0999999999999996</v>
      </c>
      <c r="H19" s="18"/>
      <c r="I19" s="11" t="str">
        <f>LEFT(Tabel1[[#This Row],[Ruumi tüüp (TALO Tüüpruumide nimestik)]],2)</f>
        <v>83</v>
      </c>
      <c r="J19" s="22" t="s">
        <v>3</v>
      </c>
      <c r="K19" s="18" t="s">
        <v>9</v>
      </c>
      <c r="L19" s="11" t="str">
        <f>IFERROR(VLOOKUP(Tabel1[[#This Row],[Üürnik]],'Lepingu lisa'!$AW$3:$AX$22,2,FALSE),"")</f>
        <v>SUUR3_24</v>
      </c>
      <c r="M19" s="11" t="str">
        <f>IFERROR(VLOOKUP(Tabel1[[#This Row],[Jaotus]],Tabelid!L:M,2,FALSE),"")</f>
        <v>NONE</v>
      </c>
      <c r="N19" s="11"/>
      <c r="O19" s="32"/>
      <c r="P19" s="32"/>
      <c r="Q19" s="32"/>
      <c r="R19" s="32"/>
      <c r="S19" s="32"/>
      <c r="T19" s="32"/>
      <c r="U19" s="32"/>
      <c r="V19" s="32"/>
      <c r="W19" s="32"/>
      <c r="X19" s="32"/>
      <c r="Y19" s="32"/>
      <c r="Z19" s="32"/>
      <c r="AA19" s="32"/>
      <c r="AB19" s="32"/>
      <c r="AC19" s="32"/>
      <c r="AD19" s="32"/>
      <c r="AE19" s="32"/>
      <c r="AF19" s="32"/>
      <c r="AG19" s="32"/>
    </row>
    <row r="20" spans="1:33" x14ac:dyDescent="0.25">
      <c r="A20" s="18" t="s">
        <v>93</v>
      </c>
      <c r="B20" s="19" t="s">
        <v>130</v>
      </c>
      <c r="C20" s="18" t="s">
        <v>95</v>
      </c>
      <c r="D20" s="18" t="s">
        <v>116</v>
      </c>
      <c r="E20" s="18" t="s">
        <v>100</v>
      </c>
      <c r="F20" s="49">
        <v>11</v>
      </c>
      <c r="G20" s="49">
        <v>10.7</v>
      </c>
      <c r="H20" s="18"/>
      <c r="I20" s="11" t="str">
        <f>LEFT(Tabel1[[#This Row],[Ruumi tüüp (TALO Tüüpruumide nimestik)]],2)</f>
        <v>91</v>
      </c>
      <c r="J20" s="22" t="s">
        <v>3</v>
      </c>
      <c r="K20" s="18" t="s">
        <v>9</v>
      </c>
      <c r="L20" s="11" t="str">
        <f>IFERROR(VLOOKUP(Tabel1[[#This Row],[Üürnik]],'Lepingu lisa'!$AW$3:$AX$22,2,FALSE),"")</f>
        <v>SUUR3_24</v>
      </c>
      <c r="M20" s="11" t="str">
        <f>IFERROR(VLOOKUP(Tabel1[[#This Row],[Jaotus]],Tabelid!L:M,2,FALSE),"")</f>
        <v>NONE</v>
      </c>
      <c r="N20" s="11"/>
      <c r="O20" s="32"/>
      <c r="P20" s="32"/>
      <c r="Q20" s="32"/>
      <c r="R20" s="32"/>
      <c r="S20" s="32"/>
      <c r="T20" s="32"/>
      <c r="U20" s="32"/>
      <c r="V20" s="32"/>
      <c r="W20" s="32"/>
      <c r="X20" s="32"/>
      <c r="Y20" s="32"/>
      <c r="Z20" s="32"/>
      <c r="AA20" s="32"/>
      <c r="AB20" s="32"/>
      <c r="AC20" s="32"/>
      <c r="AD20" s="32"/>
      <c r="AE20" s="32"/>
      <c r="AF20" s="32"/>
      <c r="AG20" s="32"/>
    </row>
    <row r="21" spans="1:33" x14ac:dyDescent="0.25">
      <c r="A21" s="18" t="s">
        <v>93</v>
      </c>
      <c r="B21" s="19" t="s">
        <v>131</v>
      </c>
      <c r="C21" s="18" t="s">
        <v>95</v>
      </c>
      <c r="D21" s="18" t="s">
        <v>132</v>
      </c>
      <c r="E21" s="18" t="s">
        <v>133</v>
      </c>
      <c r="F21" s="49">
        <v>3.2</v>
      </c>
      <c r="G21" s="49">
        <v>3</v>
      </c>
      <c r="H21" s="18"/>
      <c r="I21" s="11" t="str">
        <f>LEFT(Tabel1[[#This Row],[Ruumi tüüp (TALO Tüüpruumide nimestik)]],2)</f>
        <v>23</v>
      </c>
      <c r="J21" s="22" t="s">
        <v>3</v>
      </c>
      <c r="K21" s="18" t="s">
        <v>9</v>
      </c>
      <c r="L21" s="11" t="str">
        <f>IFERROR(VLOOKUP(Tabel1[[#This Row],[Üürnik]],'Lepingu lisa'!$AW$3:$AX$22,2,FALSE),"")</f>
        <v>SUUR3_24</v>
      </c>
      <c r="M21" s="11" t="str">
        <f>IFERROR(VLOOKUP(Tabel1[[#This Row],[Jaotus]],Tabelid!L:M,2,FALSE),"")</f>
        <v>NONE</v>
      </c>
      <c r="N21" s="11"/>
      <c r="O21" s="32"/>
      <c r="P21" s="32"/>
      <c r="Q21" s="32"/>
      <c r="R21" s="32"/>
      <c r="S21" s="32"/>
      <c r="T21" s="32"/>
      <c r="U21" s="32"/>
      <c r="V21" s="32"/>
      <c r="W21" s="32"/>
      <c r="X21" s="32"/>
      <c r="Y21" s="32"/>
      <c r="Z21" s="32"/>
      <c r="AA21" s="32"/>
      <c r="AB21" s="32"/>
      <c r="AC21" s="32"/>
      <c r="AD21" s="32"/>
      <c r="AE21" s="32"/>
      <c r="AF21" s="32"/>
      <c r="AG21" s="32"/>
    </row>
    <row r="22" spans="1:33" x14ac:dyDescent="0.25">
      <c r="A22" s="18" t="s">
        <v>93</v>
      </c>
      <c r="B22" s="19" t="s">
        <v>135</v>
      </c>
      <c r="C22" s="18" t="s">
        <v>95</v>
      </c>
      <c r="D22" s="18" t="s">
        <v>136</v>
      </c>
      <c r="E22" s="18" t="s">
        <v>137</v>
      </c>
      <c r="F22" s="49">
        <v>25.5</v>
      </c>
      <c r="G22" s="49">
        <v>24.6</v>
      </c>
      <c r="H22" s="18"/>
      <c r="I22" s="11" t="str">
        <f>LEFT(Tabel1[[#This Row],[Ruumi tüüp (TALO Tüüpruumide nimestik)]],2)</f>
        <v>21</v>
      </c>
      <c r="J22" s="22" t="s">
        <v>3</v>
      </c>
      <c r="K22" s="18" t="s">
        <v>9</v>
      </c>
      <c r="L22" s="11" t="str">
        <f>IFERROR(VLOOKUP(Tabel1[[#This Row],[Üürnik]],'Lepingu lisa'!$AW$3:$AX$22,2,FALSE),"")</f>
        <v>SUUR3_24</v>
      </c>
      <c r="M22" s="11" t="str">
        <f>IFERROR(VLOOKUP(Tabel1[[#This Row],[Jaotus]],Tabelid!L:M,2,FALSE),"")</f>
        <v>NONE</v>
      </c>
      <c r="N22" s="11"/>
      <c r="O22" s="32"/>
      <c r="P22" s="32"/>
      <c r="Q22" s="32"/>
      <c r="R22" s="32"/>
      <c r="S22" s="32"/>
      <c r="T22" s="32"/>
      <c r="U22" s="32"/>
      <c r="V22" s="32"/>
      <c r="W22" s="32"/>
      <c r="X22" s="32"/>
      <c r="Y22" s="32"/>
      <c r="Z22" s="32"/>
      <c r="AA22" s="32"/>
      <c r="AB22" s="32"/>
      <c r="AC22" s="32"/>
      <c r="AD22" s="32"/>
      <c r="AE22" s="32"/>
      <c r="AF22" s="32"/>
      <c r="AG22" s="32"/>
    </row>
    <row r="23" spans="1:33" x14ac:dyDescent="0.25">
      <c r="A23" s="18" t="s">
        <v>93</v>
      </c>
      <c r="B23" s="19" t="s">
        <v>138</v>
      </c>
      <c r="C23" s="18" t="s">
        <v>95</v>
      </c>
      <c r="D23" s="18" t="s">
        <v>136</v>
      </c>
      <c r="E23" s="18" t="s">
        <v>137</v>
      </c>
      <c r="F23" s="49">
        <v>13.3</v>
      </c>
      <c r="G23" s="49">
        <v>12.6</v>
      </c>
      <c r="H23" s="18"/>
      <c r="I23" s="11" t="str">
        <f>LEFT(Tabel1[[#This Row],[Ruumi tüüp (TALO Tüüpruumide nimestik)]],2)</f>
        <v>21</v>
      </c>
      <c r="J23" s="22" t="s">
        <v>3</v>
      </c>
      <c r="K23" s="18" t="s">
        <v>9</v>
      </c>
      <c r="L23" s="11" t="str">
        <f>IFERROR(VLOOKUP(Tabel1[[#This Row],[Üürnik]],'Lepingu lisa'!$AW$3:$AX$22,2,FALSE),"")</f>
        <v>SUUR3_24</v>
      </c>
      <c r="M23" s="11" t="str">
        <f>IFERROR(VLOOKUP(Tabel1[[#This Row],[Jaotus]],Tabelid!L:M,2,FALSE),"")</f>
        <v>NONE</v>
      </c>
      <c r="N23" s="11"/>
      <c r="O23" s="32"/>
      <c r="P23" s="32"/>
      <c r="Q23" s="32"/>
      <c r="R23" s="32"/>
      <c r="S23" s="32"/>
      <c r="T23" s="32"/>
      <c r="U23" s="32"/>
      <c r="V23" s="32"/>
      <c r="W23" s="32"/>
      <c r="X23" s="32"/>
      <c r="Y23" s="32"/>
      <c r="Z23" s="32"/>
      <c r="AA23" s="32"/>
      <c r="AB23" s="32"/>
      <c r="AC23" s="32"/>
      <c r="AD23" s="32"/>
      <c r="AE23" s="32"/>
      <c r="AF23" s="32"/>
      <c r="AG23" s="32"/>
    </row>
    <row r="24" spans="1:33" x14ac:dyDescent="0.25">
      <c r="A24" s="18" t="s">
        <v>93</v>
      </c>
      <c r="B24" s="19" t="s">
        <v>139</v>
      </c>
      <c r="C24" s="18" t="s">
        <v>95</v>
      </c>
      <c r="D24" s="18" t="s">
        <v>136</v>
      </c>
      <c r="E24" s="18" t="s">
        <v>137</v>
      </c>
      <c r="F24" s="49">
        <v>15.8</v>
      </c>
      <c r="G24" s="49">
        <v>15.4</v>
      </c>
      <c r="H24" s="18"/>
      <c r="I24" s="11" t="str">
        <f>LEFT(Tabel1[[#This Row],[Ruumi tüüp (TALO Tüüpruumide nimestik)]],2)</f>
        <v>21</v>
      </c>
      <c r="J24" s="22" t="s">
        <v>3</v>
      </c>
      <c r="K24" s="18" t="s">
        <v>9</v>
      </c>
      <c r="L24" s="11" t="str">
        <f>IFERROR(VLOOKUP(Tabel1[[#This Row],[Üürnik]],'Lepingu lisa'!$AW$3:$AX$22,2,FALSE),"")</f>
        <v>SUUR3_24</v>
      </c>
      <c r="M24" s="11" t="str">
        <f>IFERROR(VLOOKUP(Tabel1[[#This Row],[Jaotus]],Tabelid!L:M,2,FALSE),"")</f>
        <v>NONE</v>
      </c>
      <c r="N24" s="11"/>
      <c r="O24" s="32"/>
      <c r="P24" s="32"/>
      <c r="Q24" s="32"/>
      <c r="R24" s="32"/>
      <c r="S24" s="32"/>
      <c r="T24" s="32"/>
      <c r="U24" s="32"/>
      <c r="V24" s="32"/>
      <c r="W24" s="32"/>
      <c r="X24" s="32"/>
      <c r="Y24" s="32"/>
      <c r="Z24" s="32"/>
      <c r="AA24" s="32"/>
      <c r="AB24" s="32"/>
      <c r="AC24" s="32"/>
      <c r="AD24" s="32"/>
      <c r="AE24" s="32"/>
      <c r="AF24" s="32"/>
      <c r="AG24" s="32"/>
    </row>
    <row r="25" spans="1:33" x14ac:dyDescent="0.25">
      <c r="A25" s="18" t="s">
        <v>93</v>
      </c>
      <c r="B25" s="19" t="s">
        <v>140</v>
      </c>
      <c r="C25" s="18" t="s">
        <v>95</v>
      </c>
      <c r="D25" s="18" t="s">
        <v>141</v>
      </c>
      <c r="E25" s="18" t="s">
        <v>142</v>
      </c>
      <c r="F25" s="49">
        <v>27.6</v>
      </c>
      <c r="G25" s="49">
        <v>26.7</v>
      </c>
      <c r="H25" s="18"/>
      <c r="I25" s="11" t="str">
        <f>LEFT(Tabel1[[#This Row],[Ruumi tüüp (TALO Tüüpruumide nimestik)]],2)</f>
        <v>84</v>
      </c>
      <c r="J25" s="22" t="s">
        <v>3</v>
      </c>
      <c r="K25" s="18" t="s">
        <v>9</v>
      </c>
      <c r="L25" s="11" t="str">
        <f>IFERROR(VLOOKUP(Tabel1[[#This Row],[Üürnik]],'Lepingu lisa'!$AW$3:$AX$22,2,FALSE),"")</f>
        <v>SUUR3_24</v>
      </c>
      <c r="M25" s="11" t="str">
        <f>IFERROR(VLOOKUP(Tabel1[[#This Row],[Jaotus]],Tabelid!L:M,2,FALSE),"")</f>
        <v>NONE</v>
      </c>
      <c r="N25" s="11"/>
      <c r="O25" s="32"/>
      <c r="P25" s="32"/>
      <c r="Q25" s="32"/>
      <c r="R25" s="32"/>
      <c r="S25" s="32"/>
      <c r="T25" s="32"/>
      <c r="U25" s="32"/>
      <c r="V25" s="32"/>
      <c r="W25" s="32"/>
      <c r="X25" s="32"/>
      <c r="Y25" s="32"/>
      <c r="Z25" s="32"/>
      <c r="AA25" s="32"/>
      <c r="AB25" s="32"/>
      <c r="AC25" s="32"/>
      <c r="AD25" s="32"/>
      <c r="AE25" s="32"/>
      <c r="AF25" s="32"/>
      <c r="AG25" s="32"/>
    </row>
    <row r="26" spans="1:33" x14ac:dyDescent="0.25">
      <c r="A26" s="18" t="s">
        <v>93</v>
      </c>
      <c r="B26" s="19" t="s">
        <v>143</v>
      </c>
      <c r="C26" s="18" t="s">
        <v>95</v>
      </c>
      <c r="D26" s="18" t="s">
        <v>141</v>
      </c>
      <c r="E26" s="18" t="s">
        <v>142</v>
      </c>
      <c r="F26" s="49">
        <v>52.8</v>
      </c>
      <c r="G26" s="49">
        <v>52.6</v>
      </c>
      <c r="H26" s="18" t="s">
        <v>144</v>
      </c>
      <c r="I26" s="11" t="str">
        <f>LEFT(Tabel1[[#This Row],[Ruumi tüüp (TALO Tüüpruumide nimestik)]],2)</f>
        <v>84</v>
      </c>
      <c r="J26" s="22" t="s">
        <v>3</v>
      </c>
      <c r="K26" s="18" t="s">
        <v>9</v>
      </c>
      <c r="L26" s="11" t="str">
        <f>IFERROR(VLOOKUP(Tabel1[[#This Row],[Üürnik]],'Lepingu lisa'!$AW$3:$AX$22,2,FALSE),"")</f>
        <v>SUUR3_24</v>
      </c>
      <c r="M26" s="11" t="str">
        <f>IFERROR(VLOOKUP(Tabel1[[#This Row],[Jaotus]],Tabelid!L:M,2,FALSE),"")</f>
        <v>NONE</v>
      </c>
      <c r="N26" s="11"/>
      <c r="O26" s="32"/>
      <c r="P26" s="32"/>
      <c r="Q26" s="32"/>
      <c r="R26" s="32"/>
      <c r="S26" s="32"/>
      <c r="T26" s="32"/>
      <c r="U26" s="32"/>
      <c r="V26" s="32"/>
      <c r="W26" s="32"/>
      <c r="X26" s="32"/>
      <c r="Y26" s="32"/>
      <c r="Z26" s="32"/>
      <c r="AA26" s="32"/>
      <c r="AB26" s="32"/>
      <c r="AC26" s="32"/>
      <c r="AD26" s="32"/>
      <c r="AE26" s="32"/>
      <c r="AF26" s="32"/>
      <c r="AG26" s="32"/>
    </row>
    <row r="27" spans="1:33" x14ac:dyDescent="0.25">
      <c r="A27" s="18" t="s">
        <v>93</v>
      </c>
      <c r="B27" s="19" t="s">
        <v>146</v>
      </c>
      <c r="C27" s="18" t="s">
        <v>95</v>
      </c>
      <c r="D27" s="18" t="s">
        <v>136</v>
      </c>
      <c r="E27" s="18" t="s">
        <v>137</v>
      </c>
      <c r="F27" s="49">
        <v>8.6999999999999993</v>
      </c>
      <c r="G27" s="49">
        <v>8.1999999999999993</v>
      </c>
      <c r="H27" s="18" t="s">
        <v>147</v>
      </c>
      <c r="I27" s="11" t="str">
        <f>LEFT(Tabel1[[#This Row],[Ruumi tüüp (TALO Tüüpruumide nimestik)]],2)</f>
        <v>21</v>
      </c>
      <c r="J27" s="22" t="s">
        <v>3</v>
      </c>
      <c r="K27" s="18" t="s">
        <v>9</v>
      </c>
      <c r="L27" s="11" t="str">
        <f>IFERROR(VLOOKUP(Tabel1[[#This Row],[Üürnik]],'Lepingu lisa'!$AW$3:$AX$22,2,FALSE),"")</f>
        <v>SUUR3_24</v>
      </c>
      <c r="M27" s="11" t="str">
        <f>IFERROR(VLOOKUP(Tabel1[[#This Row],[Jaotus]],Tabelid!L:M,2,FALSE),"")</f>
        <v>NONE</v>
      </c>
      <c r="N27" s="11"/>
      <c r="O27" s="32"/>
      <c r="P27" s="32"/>
      <c r="Q27" s="32"/>
      <c r="R27" s="32"/>
      <c r="S27" s="32"/>
      <c r="T27" s="32"/>
      <c r="U27" s="32"/>
      <c r="V27" s="32"/>
      <c r="W27" s="32"/>
      <c r="X27" s="32"/>
      <c r="Y27" s="32"/>
      <c r="Z27" s="32"/>
      <c r="AA27" s="32"/>
      <c r="AB27" s="32"/>
      <c r="AC27" s="32"/>
      <c r="AD27" s="32"/>
      <c r="AE27" s="32"/>
      <c r="AF27" s="32"/>
      <c r="AG27" s="32"/>
    </row>
    <row r="28" spans="1:33" x14ac:dyDescent="0.25">
      <c r="A28" s="18" t="s">
        <v>93</v>
      </c>
      <c r="B28" s="19" t="s">
        <v>148</v>
      </c>
      <c r="C28" s="18" t="s">
        <v>95</v>
      </c>
      <c r="D28" s="18" t="s">
        <v>136</v>
      </c>
      <c r="E28" s="18" t="s">
        <v>137</v>
      </c>
      <c r="F28" s="49">
        <v>8.6999999999999993</v>
      </c>
      <c r="G28" s="49">
        <v>8.1999999999999993</v>
      </c>
      <c r="H28" s="18" t="s">
        <v>149</v>
      </c>
      <c r="I28" s="11" t="str">
        <f>LEFT(Tabel1[[#This Row],[Ruumi tüüp (TALO Tüüpruumide nimestik)]],2)</f>
        <v>21</v>
      </c>
      <c r="J28" s="22" t="s">
        <v>3</v>
      </c>
      <c r="K28" s="18" t="s">
        <v>9</v>
      </c>
      <c r="L28" s="11" t="str">
        <f>IFERROR(VLOOKUP(Tabel1[[#This Row],[Üürnik]],'Lepingu lisa'!$AW$3:$AX$22,2,FALSE),"")</f>
        <v>SUUR3_24</v>
      </c>
      <c r="M28" s="11" t="str">
        <f>IFERROR(VLOOKUP(Tabel1[[#This Row],[Jaotus]],Tabelid!L:M,2,FALSE),"")</f>
        <v>NONE</v>
      </c>
      <c r="N28" s="11"/>
      <c r="O28" s="32"/>
      <c r="P28" s="32"/>
      <c r="Q28" s="32"/>
      <c r="R28" s="32"/>
      <c r="S28" s="32"/>
      <c r="T28" s="32"/>
      <c r="U28" s="32"/>
      <c r="V28" s="32"/>
      <c r="W28" s="32"/>
      <c r="X28" s="32"/>
      <c r="Y28" s="32"/>
      <c r="Z28" s="32"/>
      <c r="AA28" s="32"/>
      <c r="AB28" s="32"/>
      <c r="AC28" s="32"/>
      <c r="AD28" s="32"/>
      <c r="AE28" s="32"/>
      <c r="AF28" s="32"/>
      <c r="AG28" s="32"/>
    </row>
    <row r="29" spans="1:33" x14ac:dyDescent="0.25">
      <c r="A29" s="18" t="s">
        <v>93</v>
      </c>
      <c r="B29" s="19" t="s">
        <v>150</v>
      </c>
      <c r="C29" s="18" t="s">
        <v>95</v>
      </c>
      <c r="D29" s="18" t="s">
        <v>136</v>
      </c>
      <c r="E29" s="18" t="s">
        <v>137</v>
      </c>
      <c r="F29" s="49">
        <v>12.2</v>
      </c>
      <c r="G29" s="49">
        <v>11.7</v>
      </c>
      <c r="H29" s="18"/>
      <c r="I29" s="11" t="str">
        <f>LEFT(Tabel1[[#This Row],[Ruumi tüüp (TALO Tüüpruumide nimestik)]],2)</f>
        <v>21</v>
      </c>
      <c r="J29" s="22" t="s">
        <v>3</v>
      </c>
      <c r="K29" s="18" t="s">
        <v>9</v>
      </c>
      <c r="L29" s="11" t="str">
        <f>IFERROR(VLOOKUP(Tabel1[[#This Row],[Üürnik]],'Lepingu lisa'!$AW$3:$AX$22,2,FALSE),"")</f>
        <v>SUUR3_24</v>
      </c>
      <c r="M29" s="11" t="str">
        <f>IFERROR(VLOOKUP(Tabel1[[#This Row],[Jaotus]],Tabelid!L:M,2,FALSE),"")</f>
        <v>NONE</v>
      </c>
      <c r="N29" s="11"/>
      <c r="O29" s="32"/>
      <c r="P29" s="32"/>
      <c r="Q29" s="32"/>
      <c r="R29" s="32"/>
      <c r="S29" s="32"/>
      <c r="T29" s="32"/>
      <c r="U29" s="32"/>
      <c r="V29" s="32"/>
      <c r="W29" s="32"/>
      <c r="X29" s="32"/>
      <c r="Y29" s="32"/>
      <c r="Z29" s="32"/>
      <c r="AA29" s="32"/>
      <c r="AB29" s="32"/>
      <c r="AC29" s="32"/>
      <c r="AD29" s="32"/>
      <c r="AE29" s="32"/>
      <c r="AF29" s="32"/>
      <c r="AG29" s="32"/>
    </row>
    <row r="30" spans="1:33" x14ac:dyDescent="0.25">
      <c r="A30" s="18" t="s">
        <v>93</v>
      </c>
      <c r="B30" s="19" t="s">
        <v>151</v>
      </c>
      <c r="C30" s="18" t="s">
        <v>95</v>
      </c>
      <c r="D30" s="18" t="s">
        <v>116</v>
      </c>
      <c r="E30" s="18" t="s">
        <v>100</v>
      </c>
      <c r="F30" s="49">
        <v>5.2</v>
      </c>
      <c r="G30" s="49">
        <v>5</v>
      </c>
      <c r="H30" s="18"/>
      <c r="I30" s="11" t="str">
        <f>LEFT(Tabel1[[#This Row],[Ruumi tüüp (TALO Tüüpruumide nimestik)]],2)</f>
        <v>91</v>
      </c>
      <c r="J30" s="22" t="s">
        <v>3</v>
      </c>
      <c r="K30" s="18" t="s">
        <v>9</v>
      </c>
      <c r="L30" s="11" t="str">
        <f>IFERROR(VLOOKUP(Tabel1[[#This Row],[Üürnik]],'Lepingu lisa'!$AW$3:$AX$22,2,FALSE),"")</f>
        <v>SUUR3_24</v>
      </c>
      <c r="M30" s="11" t="str">
        <f>IFERROR(VLOOKUP(Tabel1[[#This Row],[Jaotus]],Tabelid!L:M,2,FALSE),"")</f>
        <v>NONE</v>
      </c>
      <c r="N30" s="11"/>
      <c r="O30" s="32"/>
      <c r="P30" s="32"/>
      <c r="Q30" s="32"/>
      <c r="R30" s="32"/>
      <c r="S30" s="32"/>
      <c r="T30" s="32"/>
      <c r="U30" s="32"/>
      <c r="V30" s="32"/>
      <c r="W30" s="32"/>
      <c r="X30" s="32"/>
      <c r="Y30" s="32"/>
      <c r="Z30" s="32"/>
      <c r="AA30" s="32"/>
      <c r="AB30" s="32"/>
      <c r="AC30" s="32"/>
      <c r="AD30" s="32"/>
      <c r="AE30" s="32"/>
      <c r="AF30" s="32"/>
      <c r="AG30" s="32"/>
    </row>
    <row r="31" spans="1:33" x14ac:dyDescent="0.25">
      <c r="A31" s="18" t="s">
        <v>93</v>
      </c>
      <c r="B31" s="19" t="s">
        <v>152</v>
      </c>
      <c r="C31" s="18" t="s">
        <v>95</v>
      </c>
      <c r="D31" s="18" t="s">
        <v>122</v>
      </c>
      <c r="E31" s="18" t="s">
        <v>123</v>
      </c>
      <c r="F31" s="49">
        <v>6.7</v>
      </c>
      <c r="G31" s="49">
        <v>6.5</v>
      </c>
      <c r="H31" s="18"/>
      <c r="I31" s="11" t="str">
        <f>LEFT(Tabel1[[#This Row],[Ruumi tüüp (TALO Tüüpruumide nimestik)]],2)</f>
        <v>86</v>
      </c>
      <c r="J31" s="22" t="s">
        <v>3</v>
      </c>
      <c r="K31" s="18" t="s">
        <v>9</v>
      </c>
      <c r="L31" s="11" t="str">
        <f>IFERROR(VLOOKUP(Tabel1[[#This Row],[Üürnik]],'Lepingu lisa'!$AW$3:$AX$22,2,FALSE),"")</f>
        <v>SUUR3_24</v>
      </c>
      <c r="M31" s="11" t="str">
        <f>IFERROR(VLOOKUP(Tabel1[[#This Row],[Jaotus]],Tabelid!L:M,2,FALSE),"")</f>
        <v>NONE</v>
      </c>
      <c r="N31" s="11"/>
      <c r="O31" s="32"/>
      <c r="P31" s="32"/>
      <c r="Q31" s="32"/>
      <c r="R31" s="32"/>
      <c r="S31" s="32"/>
      <c r="T31" s="32"/>
      <c r="U31" s="32"/>
      <c r="V31" s="32"/>
      <c r="W31" s="32"/>
      <c r="X31" s="32"/>
      <c r="Y31" s="32"/>
      <c r="Z31" s="32"/>
      <c r="AA31" s="32"/>
      <c r="AB31" s="32"/>
      <c r="AC31" s="32"/>
      <c r="AD31" s="32"/>
      <c r="AE31" s="32"/>
      <c r="AF31" s="32"/>
      <c r="AG31" s="32"/>
    </row>
    <row r="32" spans="1:33" x14ac:dyDescent="0.25">
      <c r="A32" s="18" t="s">
        <v>93</v>
      </c>
      <c r="B32" s="19" t="s">
        <v>153</v>
      </c>
      <c r="C32" s="18" t="s">
        <v>95</v>
      </c>
      <c r="D32" s="18" t="s">
        <v>113</v>
      </c>
      <c r="E32" s="18" t="s">
        <v>114</v>
      </c>
      <c r="F32" s="49">
        <v>2.1</v>
      </c>
      <c r="G32" s="49">
        <v>1.9</v>
      </c>
      <c r="H32" s="18"/>
      <c r="I32" s="11" t="str">
        <f>LEFT(Tabel1[[#This Row],[Ruumi tüüp (TALO Tüüpruumide nimestik)]],2)</f>
        <v>73</v>
      </c>
      <c r="J32" s="22" t="s">
        <v>3</v>
      </c>
      <c r="K32" s="18" t="s">
        <v>9</v>
      </c>
      <c r="L32" s="11" t="str">
        <f>IFERROR(VLOOKUP(Tabel1[[#This Row],[Üürnik]],'Lepingu lisa'!$AW$3:$AX$22,2,FALSE),"")</f>
        <v>SUUR3_24</v>
      </c>
      <c r="M32" s="11" t="str">
        <f>IFERROR(VLOOKUP(Tabel1[[#This Row],[Jaotus]],Tabelid!L:M,2,FALSE),"")</f>
        <v>NONE</v>
      </c>
      <c r="N32" s="11"/>
      <c r="O32" s="32"/>
      <c r="P32" s="32"/>
      <c r="Q32" s="32"/>
      <c r="R32" s="32"/>
      <c r="S32" s="32"/>
      <c r="T32" s="32"/>
      <c r="U32" s="32"/>
      <c r="V32" s="32"/>
      <c r="W32" s="32"/>
      <c r="X32" s="32"/>
      <c r="Y32" s="32"/>
      <c r="Z32" s="32"/>
      <c r="AA32" s="32"/>
      <c r="AB32" s="32"/>
      <c r="AC32" s="32"/>
      <c r="AD32" s="32"/>
      <c r="AE32" s="32"/>
      <c r="AF32" s="32"/>
      <c r="AG32" s="32"/>
    </row>
    <row r="33" spans="1:33" x14ac:dyDescent="0.25">
      <c r="A33" s="18" t="s">
        <v>93</v>
      </c>
      <c r="B33" s="19" t="s">
        <v>154</v>
      </c>
      <c r="C33" s="18" t="s">
        <v>102</v>
      </c>
      <c r="D33" s="18" t="s">
        <v>106</v>
      </c>
      <c r="E33" s="18" t="s">
        <v>104</v>
      </c>
      <c r="F33" s="49">
        <v>14.7</v>
      </c>
      <c r="G33" s="49">
        <v>14.7</v>
      </c>
      <c r="H33" s="18"/>
      <c r="I33" s="11" t="str">
        <f>LEFT(Tabel1[[#This Row],[Ruumi tüüp (TALO Tüüpruumide nimestik)]],2)</f>
        <v>92</v>
      </c>
      <c r="J33" s="22"/>
      <c r="K33" s="18"/>
      <c r="L33" s="11" t="str">
        <f>IFERROR(VLOOKUP(Tabel1[[#This Row],[Üürnik]],'Lepingu lisa'!$AW$3:$AX$22,2,FALSE),"")</f>
        <v/>
      </c>
      <c r="M33" s="11" t="str">
        <f>IFERROR(VLOOKUP(Tabel1[[#This Row],[Jaotus]],Tabelid!L:M,2,FALSE),"")</f>
        <v/>
      </c>
      <c r="N33" s="11"/>
      <c r="O33" s="32"/>
      <c r="P33" s="32"/>
      <c r="Q33" s="32"/>
      <c r="R33" s="32"/>
      <c r="S33" s="32"/>
      <c r="T33" s="32"/>
      <c r="U33" s="32"/>
      <c r="V33" s="32"/>
      <c r="W33" s="32"/>
      <c r="X33" s="32"/>
      <c r="Y33" s="32"/>
      <c r="Z33" s="32"/>
      <c r="AA33" s="32"/>
      <c r="AB33" s="32"/>
      <c r="AC33" s="32"/>
      <c r="AD33" s="32"/>
      <c r="AE33" s="32"/>
      <c r="AF33" s="32"/>
      <c r="AG33" s="32"/>
    </row>
    <row r="34" spans="1:33" x14ac:dyDescent="0.25">
      <c r="A34" s="18" t="s">
        <v>93</v>
      </c>
      <c r="B34" s="19" t="s">
        <v>155</v>
      </c>
      <c r="C34" s="18" t="s">
        <v>109</v>
      </c>
      <c r="D34" s="18" t="s">
        <v>156</v>
      </c>
      <c r="E34" s="18" t="s">
        <v>157</v>
      </c>
      <c r="F34" s="49">
        <v>7.1</v>
      </c>
      <c r="G34" s="49">
        <v>7.1</v>
      </c>
      <c r="H34" s="18"/>
      <c r="I34" s="11" t="str">
        <f>LEFT(Tabel1[[#This Row],[Ruumi tüüp (TALO Tüüpruumide nimestik)]],2)</f>
        <v>97</v>
      </c>
      <c r="J34" s="22"/>
      <c r="K34" s="18"/>
      <c r="L34" s="11" t="str">
        <f>IFERROR(VLOOKUP(Tabel1[[#This Row],[Üürnik]],'Lepingu lisa'!$AW$3:$AX$22,2,FALSE),"")</f>
        <v/>
      </c>
      <c r="M34" s="11" t="str">
        <f>IFERROR(VLOOKUP(Tabel1[[#This Row],[Jaotus]],Tabelid!L:M,2,FALSE),"")</f>
        <v/>
      </c>
      <c r="N34" s="11"/>
      <c r="O34" s="32"/>
      <c r="P34" s="32"/>
      <c r="Q34" s="32"/>
      <c r="R34" s="32"/>
      <c r="S34" s="32"/>
      <c r="T34" s="32"/>
      <c r="U34" s="32"/>
      <c r="V34" s="32"/>
      <c r="W34" s="32"/>
      <c r="X34" s="32"/>
      <c r="Y34" s="32"/>
      <c r="Z34" s="32"/>
      <c r="AA34" s="32"/>
      <c r="AB34" s="32"/>
      <c r="AC34" s="32"/>
      <c r="AD34" s="32"/>
      <c r="AE34" s="32"/>
      <c r="AF34" s="32"/>
      <c r="AG34" s="32"/>
    </row>
    <row r="35" spans="1:33" x14ac:dyDescent="0.25">
      <c r="A35" s="18" t="s">
        <v>93</v>
      </c>
      <c r="B35" s="19" t="s">
        <v>158</v>
      </c>
      <c r="C35" s="18" t="s">
        <v>109</v>
      </c>
      <c r="D35" s="18" t="s">
        <v>159</v>
      </c>
      <c r="E35" s="18" t="s">
        <v>111</v>
      </c>
      <c r="F35" s="49">
        <v>7.7</v>
      </c>
      <c r="G35" s="49">
        <v>7.7</v>
      </c>
      <c r="H35" s="18"/>
      <c r="I35" s="11" t="str">
        <f>LEFT(Tabel1[[#This Row],[Ruumi tüüp (TALO Tüüpruumide nimestik)]],2)</f>
        <v>94</v>
      </c>
      <c r="J35" s="22"/>
      <c r="K35" s="18"/>
      <c r="L35" s="11" t="str">
        <f>IFERROR(VLOOKUP(Tabel1[[#This Row],[Üürnik]],'Lepingu lisa'!$AW$3:$AX$22,2,FALSE),"")</f>
        <v/>
      </c>
      <c r="M35" s="11" t="str">
        <f>IFERROR(VLOOKUP(Tabel1[[#This Row],[Jaotus]],Tabelid!L:M,2,FALSE),"")</f>
        <v/>
      </c>
      <c r="N35" s="11"/>
      <c r="O35" s="32"/>
      <c r="P35" s="32"/>
      <c r="Q35" s="32"/>
      <c r="R35" s="32"/>
      <c r="S35" s="32"/>
      <c r="T35" s="32"/>
      <c r="U35" s="32"/>
      <c r="V35" s="32"/>
      <c r="W35" s="32"/>
      <c r="X35" s="32"/>
      <c r="Y35" s="32"/>
      <c r="Z35" s="32"/>
      <c r="AA35" s="32"/>
      <c r="AB35" s="32"/>
      <c r="AC35" s="32"/>
      <c r="AD35" s="32"/>
      <c r="AE35" s="32"/>
      <c r="AF35" s="32"/>
      <c r="AG35" s="32"/>
    </row>
    <row r="36" spans="1:33" x14ac:dyDescent="0.25">
      <c r="A36" s="18" t="s">
        <v>93</v>
      </c>
      <c r="B36" s="19" t="s">
        <v>160</v>
      </c>
      <c r="C36" s="18" t="s">
        <v>95</v>
      </c>
      <c r="D36" s="18" t="s">
        <v>96</v>
      </c>
      <c r="E36" s="18" t="s">
        <v>97</v>
      </c>
      <c r="F36" s="49">
        <v>10.4</v>
      </c>
      <c r="G36" s="49">
        <v>10.1</v>
      </c>
      <c r="H36" s="18"/>
      <c r="I36" s="11" t="str">
        <f>LEFT(Tabel1[[#This Row],[Ruumi tüüp (TALO Tüüpruumide nimestik)]],2)</f>
        <v>83</v>
      </c>
      <c r="J36" s="22" t="s">
        <v>3</v>
      </c>
      <c r="K36" s="18" t="s">
        <v>9</v>
      </c>
      <c r="L36" s="11" t="str">
        <f>IFERROR(VLOOKUP(Tabel1[[#This Row],[Üürnik]],'Lepingu lisa'!$AW$3:$AX$22,2,FALSE),"")</f>
        <v>SUUR3_24</v>
      </c>
      <c r="M36" s="11" t="str">
        <f>IFERROR(VLOOKUP(Tabel1[[#This Row],[Jaotus]],Tabelid!L:M,2,FALSE),"")</f>
        <v>NONE</v>
      </c>
      <c r="N36" s="11"/>
      <c r="O36" s="32"/>
      <c r="P36" s="32"/>
      <c r="Q36" s="32"/>
      <c r="R36" s="32"/>
      <c r="S36" s="32"/>
      <c r="T36" s="32"/>
      <c r="U36" s="32"/>
      <c r="V36" s="32"/>
      <c r="W36" s="32"/>
      <c r="X36" s="32"/>
      <c r="Y36" s="32"/>
      <c r="Z36" s="32"/>
      <c r="AA36" s="32"/>
      <c r="AB36" s="32"/>
      <c r="AC36" s="32"/>
      <c r="AD36" s="32"/>
      <c r="AE36" s="32"/>
      <c r="AF36" s="32"/>
      <c r="AG36" s="32"/>
    </row>
    <row r="37" spans="1:33" x14ac:dyDescent="0.25">
      <c r="A37" s="18" t="s">
        <v>93</v>
      </c>
      <c r="B37" s="19" t="s">
        <v>161</v>
      </c>
      <c r="C37" s="18" t="s">
        <v>95</v>
      </c>
      <c r="D37" s="18" t="s">
        <v>162</v>
      </c>
      <c r="E37" s="18" t="s">
        <v>100</v>
      </c>
      <c r="F37" s="49">
        <v>8</v>
      </c>
      <c r="G37" s="49">
        <v>7.3</v>
      </c>
      <c r="H37" s="18"/>
      <c r="I37" s="11" t="str">
        <f>LEFT(Tabel1[[#This Row],[Ruumi tüüp (TALO Tüüpruumide nimestik)]],2)</f>
        <v>91</v>
      </c>
      <c r="J37" s="22" t="s">
        <v>3</v>
      </c>
      <c r="K37" s="18" t="s">
        <v>9</v>
      </c>
      <c r="L37" s="11" t="str">
        <f>IFERROR(VLOOKUP(Tabel1[[#This Row],[Üürnik]],'Lepingu lisa'!$AW$3:$AX$22,2,FALSE),"")</f>
        <v>SUUR3_24</v>
      </c>
      <c r="M37" s="11" t="str">
        <f>IFERROR(VLOOKUP(Tabel1[[#This Row],[Jaotus]],Tabelid!L:M,2,FALSE),"")</f>
        <v>NONE</v>
      </c>
      <c r="N37" s="11"/>
      <c r="O37" s="32"/>
      <c r="P37" s="32"/>
      <c r="Q37" s="32"/>
      <c r="R37" s="32"/>
      <c r="S37" s="32"/>
      <c r="T37" s="32"/>
      <c r="U37" s="32"/>
      <c r="V37" s="32"/>
      <c r="W37" s="32"/>
      <c r="X37" s="32"/>
      <c r="Y37" s="32"/>
      <c r="Z37" s="32"/>
      <c r="AA37" s="32"/>
      <c r="AB37" s="32"/>
      <c r="AC37" s="32"/>
      <c r="AD37" s="32"/>
      <c r="AE37" s="32"/>
      <c r="AF37" s="32"/>
      <c r="AG37" s="32"/>
    </row>
    <row r="38" spans="1:33" x14ac:dyDescent="0.25">
      <c r="A38" s="18" t="s">
        <v>93</v>
      </c>
      <c r="B38" s="19" t="s">
        <v>163</v>
      </c>
      <c r="C38" s="18" t="s">
        <v>95</v>
      </c>
      <c r="D38" s="18" t="s">
        <v>136</v>
      </c>
      <c r="E38" s="18" t="s">
        <v>137</v>
      </c>
      <c r="F38" s="49">
        <v>7.6</v>
      </c>
      <c r="G38" s="49">
        <v>7.3</v>
      </c>
      <c r="H38" s="18"/>
      <c r="I38" s="11" t="str">
        <f>LEFT(Tabel1[[#This Row],[Ruumi tüüp (TALO Tüüpruumide nimestik)]],2)</f>
        <v>21</v>
      </c>
      <c r="J38" s="22" t="s">
        <v>3</v>
      </c>
      <c r="K38" s="18" t="s">
        <v>9</v>
      </c>
      <c r="L38" s="11" t="str">
        <f>IFERROR(VLOOKUP(Tabel1[[#This Row],[Üürnik]],'Lepingu lisa'!$AW$3:$AX$22,2,FALSE),"")</f>
        <v>SUUR3_24</v>
      </c>
      <c r="M38" s="11" t="str">
        <f>IFERROR(VLOOKUP(Tabel1[[#This Row],[Jaotus]],Tabelid!L:M,2,FALSE),"")</f>
        <v>NONE</v>
      </c>
      <c r="N38" s="11"/>
      <c r="O38" s="32"/>
      <c r="P38" s="32"/>
      <c r="Q38" s="32"/>
      <c r="R38" s="32"/>
      <c r="S38" s="32"/>
      <c r="T38" s="32"/>
      <c r="U38" s="32"/>
      <c r="V38" s="32"/>
      <c r="W38" s="32"/>
      <c r="X38" s="32"/>
      <c r="Y38" s="32"/>
      <c r="Z38" s="32"/>
      <c r="AA38" s="32"/>
      <c r="AB38" s="32"/>
      <c r="AC38" s="32"/>
      <c r="AD38" s="32"/>
      <c r="AE38" s="32"/>
      <c r="AF38" s="32"/>
      <c r="AG38" s="32"/>
    </row>
    <row r="39" spans="1:33" x14ac:dyDescent="0.25">
      <c r="A39" s="18" t="s">
        <v>93</v>
      </c>
      <c r="B39" s="19" t="s">
        <v>164</v>
      </c>
      <c r="C39" s="18" t="s">
        <v>95</v>
      </c>
      <c r="D39" s="18" t="s">
        <v>116</v>
      </c>
      <c r="E39" s="18" t="s">
        <v>100</v>
      </c>
      <c r="F39" s="49">
        <v>12.1</v>
      </c>
      <c r="G39" s="49">
        <v>11</v>
      </c>
      <c r="H39" s="18"/>
      <c r="I39" s="11" t="str">
        <f>LEFT(Tabel1[[#This Row],[Ruumi tüüp (TALO Tüüpruumide nimestik)]],2)</f>
        <v>91</v>
      </c>
      <c r="J39" s="22" t="s">
        <v>3</v>
      </c>
      <c r="K39" s="18" t="s">
        <v>9</v>
      </c>
      <c r="L39" s="11" t="str">
        <f>IFERROR(VLOOKUP(Tabel1[[#This Row],[Üürnik]],'Lepingu lisa'!$AW$3:$AX$22,2,FALSE),"")</f>
        <v>SUUR3_24</v>
      </c>
      <c r="M39" s="11" t="str">
        <f>IFERROR(VLOOKUP(Tabel1[[#This Row],[Jaotus]],Tabelid!L:M,2,FALSE),"")</f>
        <v>NONE</v>
      </c>
      <c r="N39" s="11"/>
      <c r="O39" s="32"/>
      <c r="P39" s="32"/>
      <c r="Q39" s="32"/>
      <c r="R39" s="32"/>
      <c r="S39" s="32"/>
      <c r="T39" s="32"/>
      <c r="U39" s="32"/>
      <c r="V39" s="32"/>
      <c r="W39" s="32"/>
      <c r="X39" s="32"/>
      <c r="Y39" s="32"/>
      <c r="Z39" s="32"/>
      <c r="AA39" s="32"/>
      <c r="AB39" s="32"/>
      <c r="AC39" s="32"/>
      <c r="AD39" s="32"/>
      <c r="AE39" s="32"/>
      <c r="AF39" s="32"/>
      <c r="AG39" s="32"/>
    </row>
    <row r="40" spans="1:33" x14ac:dyDescent="0.25">
      <c r="A40" s="18" t="s">
        <v>93</v>
      </c>
      <c r="B40" s="19" t="s">
        <v>165</v>
      </c>
      <c r="C40" s="18" t="s">
        <v>102</v>
      </c>
      <c r="D40" s="18" t="s">
        <v>103</v>
      </c>
      <c r="E40" s="18" t="s">
        <v>104</v>
      </c>
      <c r="F40" s="49">
        <v>4.5</v>
      </c>
      <c r="G40" s="49">
        <v>4.5</v>
      </c>
      <c r="H40" s="18"/>
      <c r="I40" s="11" t="str">
        <f>LEFT(Tabel1[[#This Row],[Ruumi tüüp (TALO Tüüpruumide nimestik)]],2)</f>
        <v>92</v>
      </c>
      <c r="J40" s="22"/>
      <c r="K40" s="18"/>
      <c r="L40" s="11" t="str">
        <f>IFERROR(VLOOKUP(Tabel1[[#This Row],[Üürnik]],'Lepingu lisa'!$AW$3:$AX$22,2,FALSE),"")</f>
        <v/>
      </c>
      <c r="M40" s="11" t="str">
        <f>IFERROR(VLOOKUP(Tabel1[[#This Row],[Jaotus]],Tabelid!L:M,2,FALSE),"")</f>
        <v/>
      </c>
      <c r="N40" s="11"/>
      <c r="O40" s="32"/>
      <c r="P40" s="32"/>
      <c r="Q40" s="32"/>
      <c r="R40" s="32"/>
      <c r="S40" s="32"/>
      <c r="T40" s="32"/>
      <c r="U40" s="32"/>
      <c r="V40" s="32"/>
      <c r="W40" s="32"/>
      <c r="X40" s="32"/>
      <c r="Y40" s="32"/>
      <c r="Z40" s="32"/>
      <c r="AA40" s="32"/>
      <c r="AB40" s="32"/>
      <c r="AC40" s="32"/>
      <c r="AD40" s="32"/>
      <c r="AE40" s="32"/>
      <c r="AF40" s="32"/>
      <c r="AG40" s="32"/>
    </row>
    <row r="41" spans="1:33" x14ac:dyDescent="0.25">
      <c r="A41" s="18" t="s">
        <v>93</v>
      </c>
      <c r="B41" s="19" t="s">
        <v>166</v>
      </c>
      <c r="C41" s="18" t="s">
        <v>95</v>
      </c>
      <c r="D41" s="18" t="s">
        <v>113</v>
      </c>
      <c r="E41" s="18" t="s">
        <v>114</v>
      </c>
      <c r="F41" s="49">
        <v>2</v>
      </c>
      <c r="G41" s="49">
        <v>1.7</v>
      </c>
      <c r="H41" s="18"/>
      <c r="I41" s="11" t="str">
        <f>LEFT(Tabel1[[#This Row],[Ruumi tüüp (TALO Tüüpruumide nimestik)]],2)</f>
        <v>73</v>
      </c>
      <c r="J41" s="22" t="s">
        <v>3</v>
      </c>
      <c r="K41" s="18" t="s">
        <v>9</v>
      </c>
      <c r="L41" s="11" t="str">
        <f>IFERROR(VLOOKUP(Tabel1[[#This Row],[Üürnik]],'Lepingu lisa'!$AW$3:$AX$22,2,FALSE),"")</f>
        <v>SUUR3_24</v>
      </c>
      <c r="M41" s="11" t="str">
        <f>IFERROR(VLOOKUP(Tabel1[[#This Row],[Jaotus]],Tabelid!L:M,2,FALSE),"")</f>
        <v>NONE</v>
      </c>
      <c r="N41" s="11"/>
      <c r="O41" s="32"/>
      <c r="P41" s="32"/>
      <c r="Q41" s="32"/>
      <c r="R41" s="32"/>
      <c r="S41" s="32"/>
      <c r="T41" s="32"/>
      <c r="U41" s="32"/>
      <c r="V41" s="32"/>
      <c r="W41" s="32"/>
      <c r="X41" s="32"/>
      <c r="Y41" s="32"/>
      <c r="Z41" s="32"/>
      <c r="AA41" s="32"/>
      <c r="AB41" s="32"/>
      <c r="AC41" s="32"/>
      <c r="AD41" s="32"/>
      <c r="AE41" s="32"/>
      <c r="AF41" s="32"/>
      <c r="AG41" s="32"/>
    </row>
    <row r="42" spans="1:33" x14ac:dyDescent="0.25">
      <c r="A42" s="18" t="s">
        <v>93</v>
      </c>
      <c r="B42" s="19" t="s">
        <v>167</v>
      </c>
      <c r="C42" s="18" t="s">
        <v>95</v>
      </c>
      <c r="D42" s="18" t="s">
        <v>119</v>
      </c>
      <c r="E42" s="18" t="s">
        <v>120</v>
      </c>
      <c r="F42" s="49">
        <v>7.9</v>
      </c>
      <c r="G42" s="49">
        <v>7.3</v>
      </c>
      <c r="H42" s="18"/>
      <c r="I42" s="11" t="str">
        <f>LEFT(Tabel1[[#This Row],[Ruumi tüüp (TALO Tüüpruumide nimestik)]],2)</f>
        <v>71</v>
      </c>
      <c r="J42" s="22" t="s">
        <v>3</v>
      </c>
      <c r="K42" s="18" t="s">
        <v>9</v>
      </c>
      <c r="L42" s="11" t="str">
        <f>IFERROR(VLOOKUP(Tabel1[[#This Row],[Üürnik]],'Lepingu lisa'!$AW$3:$AX$22,2,FALSE),"")</f>
        <v>SUUR3_24</v>
      </c>
      <c r="M42" s="11" t="str">
        <f>IFERROR(VLOOKUP(Tabel1[[#This Row],[Jaotus]],Tabelid!L:M,2,FALSE),"")</f>
        <v>NONE</v>
      </c>
      <c r="N42" s="11"/>
      <c r="O42" s="32"/>
      <c r="P42" s="32"/>
      <c r="Q42" s="32"/>
      <c r="R42" s="32"/>
      <c r="S42" s="32"/>
      <c r="T42" s="32"/>
      <c r="U42" s="32"/>
      <c r="V42" s="32"/>
      <c r="W42" s="32"/>
      <c r="X42" s="32"/>
      <c r="Y42" s="32"/>
      <c r="Z42" s="32"/>
      <c r="AA42" s="32"/>
      <c r="AB42" s="32"/>
      <c r="AC42" s="32"/>
      <c r="AD42" s="32"/>
      <c r="AE42" s="32"/>
      <c r="AF42" s="32"/>
      <c r="AG42" s="32"/>
    </row>
    <row r="43" spans="1:33" x14ac:dyDescent="0.25">
      <c r="A43" s="18" t="s">
        <v>93</v>
      </c>
      <c r="B43" s="19" t="s">
        <v>168</v>
      </c>
      <c r="C43" s="18" t="s">
        <v>95</v>
      </c>
      <c r="D43" s="18" t="s">
        <v>125</v>
      </c>
      <c r="E43" s="18" t="s">
        <v>126</v>
      </c>
      <c r="F43" s="49">
        <v>2.4</v>
      </c>
      <c r="G43" s="49">
        <v>2.2000000000000002</v>
      </c>
      <c r="H43" s="18"/>
      <c r="I43" s="11" t="str">
        <f>LEFT(Tabel1[[#This Row],[Ruumi tüüp (TALO Tüüpruumide nimestik)]],2)</f>
        <v>72</v>
      </c>
      <c r="J43" s="22" t="s">
        <v>3</v>
      </c>
      <c r="K43" s="18" t="s">
        <v>9</v>
      </c>
      <c r="L43" s="11" t="str">
        <f>IFERROR(VLOOKUP(Tabel1[[#This Row],[Üürnik]],'Lepingu lisa'!$AW$3:$AX$22,2,FALSE),"")</f>
        <v>SUUR3_24</v>
      </c>
      <c r="M43" s="11" t="str">
        <f>IFERROR(VLOOKUP(Tabel1[[#This Row],[Jaotus]],Tabelid!L:M,2,FALSE),"")</f>
        <v>NONE</v>
      </c>
      <c r="N43" s="11"/>
      <c r="O43" s="32"/>
      <c r="P43" s="32"/>
      <c r="Q43" s="32"/>
      <c r="R43" s="32"/>
      <c r="S43" s="32"/>
      <c r="T43" s="32"/>
      <c r="U43" s="32"/>
      <c r="V43" s="32"/>
      <c r="W43" s="32"/>
      <c r="X43" s="32"/>
      <c r="Y43" s="32"/>
      <c r="Z43" s="32"/>
      <c r="AA43" s="32"/>
      <c r="AB43" s="32"/>
      <c r="AC43" s="32"/>
      <c r="AD43" s="32"/>
      <c r="AE43" s="32"/>
      <c r="AF43" s="32"/>
      <c r="AG43" s="32"/>
    </row>
    <row r="44" spans="1:33" x14ac:dyDescent="0.25">
      <c r="A44" s="18" t="s">
        <v>93</v>
      </c>
      <c r="B44" s="19" t="s">
        <v>169</v>
      </c>
      <c r="C44" s="18" t="s">
        <v>95</v>
      </c>
      <c r="D44" s="18" t="s">
        <v>170</v>
      </c>
      <c r="E44" s="18" t="s">
        <v>171</v>
      </c>
      <c r="F44" s="49">
        <v>8.6999999999999993</v>
      </c>
      <c r="G44" s="49">
        <v>8.1999999999999993</v>
      </c>
      <c r="H44" s="18"/>
      <c r="I44" s="11" t="str">
        <f>LEFT(Tabel1[[#This Row],[Ruumi tüüp (TALO Tüüpruumide nimestik)]],2)</f>
        <v>52</v>
      </c>
      <c r="J44" s="22" t="s">
        <v>3</v>
      </c>
      <c r="K44" s="18" t="s">
        <v>9</v>
      </c>
      <c r="L44" s="11" t="str">
        <f>IFERROR(VLOOKUP(Tabel1[[#This Row],[Üürnik]],'Lepingu lisa'!$AW$3:$AX$22,2,FALSE),"")</f>
        <v>SUUR3_24</v>
      </c>
      <c r="M44" s="11" t="str">
        <f>IFERROR(VLOOKUP(Tabel1[[#This Row],[Jaotus]],Tabelid!L:M,2,FALSE),"")</f>
        <v>NONE</v>
      </c>
      <c r="N44" s="11"/>
      <c r="O44" s="32"/>
      <c r="P44" s="32"/>
      <c r="Q44" s="32"/>
      <c r="R44" s="32"/>
      <c r="S44" s="32"/>
      <c r="T44" s="32"/>
      <c r="U44" s="32"/>
      <c r="V44" s="32"/>
      <c r="W44" s="32"/>
      <c r="X44" s="32"/>
      <c r="Y44" s="32"/>
      <c r="Z44" s="32"/>
      <c r="AA44" s="32"/>
      <c r="AB44" s="32"/>
      <c r="AC44" s="32"/>
      <c r="AD44" s="32"/>
      <c r="AE44" s="32"/>
      <c r="AF44" s="32"/>
      <c r="AG44" s="32"/>
    </row>
    <row r="45" spans="1:33" x14ac:dyDescent="0.25">
      <c r="A45" s="18" t="s">
        <v>93</v>
      </c>
      <c r="B45" s="19" t="s">
        <v>172</v>
      </c>
      <c r="C45" s="18" t="s">
        <v>109</v>
      </c>
      <c r="D45" s="18" t="s">
        <v>173</v>
      </c>
      <c r="E45" s="18" t="s">
        <v>157</v>
      </c>
      <c r="F45" s="49">
        <v>1.9</v>
      </c>
      <c r="G45" s="49">
        <v>1.9</v>
      </c>
      <c r="H45" s="18"/>
      <c r="I45" s="11" t="str">
        <f>LEFT(Tabel1[[#This Row],[Ruumi tüüp (TALO Tüüpruumide nimestik)]],2)</f>
        <v>97</v>
      </c>
      <c r="J45" s="22"/>
      <c r="K45" s="18"/>
      <c r="L45" s="11" t="str">
        <f>IFERROR(VLOOKUP(Tabel1[[#This Row],[Üürnik]],'Lepingu lisa'!$AW$3:$AX$22,2,FALSE),"")</f>
        <v/>
      </c>
      <c r="M45" s="11" t="str">
        <f>IFERROR(VLOOKUP(Tabel1[[#This Row],[Jaotus]],Tabelid!L:M,2,FALSE),"")</f>
        <v/>
      </c>
      <c r="N45" s="11"/>
      <c r="O45" s="32"/>
      <c r="P45" s="32"/>
      <c r="Q45" s="32"/>
      <c r="R45" s="32"/>
      <c r="S45" s="32"/>
      <c r="T45" s="32"/>
      <c r="U45" s="32"/>
      <c r="V45" s="32"/>
      <c r="W45" s="32"/>
      <c r="X45" s="32"/>
      <c r="Y45" s="32"/>
      <c r="Z45" s="32"/>
      <c r="AA45" s="32"/>
      <c r="AB45" s="32"/>
      <c r="AC45" s="32"/>
      <c r="AD45" s="32"/>
      <c r="AE45" s="32"/>
      <c r="AF45" s="32"/>
      <c r="AG45" s="32"/>
    </row>
    <row r="46" spans="1:33" x14ac:dyDescent="0.25">
      <c r="A46" s="18" t="s">
        <v>93</v>
      </c>
      <c r="B46" s="19" t="s">
        <v>174</v>
      </c>
      <c r="C46" s="18" t="s">
        <v>95</v>
      </c>
      <c r="D46" s="18" t="s">
        <v>175</v>
      </c>
      <c r="E46" s="18" t="s">
        <v>176</v>
      </c>
      <c r="F46" s="49">
        <v>6.3</v>
      </c>
      <c r="G46" s="49">
        <v>5.9</v>
      </c>
      <c r="H46" s="18"/>
      <c r="I46" s="11" t="str">
        <f>LEFT(Tabel1[[#This Row],[Ruumi tüüp (TALO Tüüpruumide nimestik)]],2)</f>
        <v>49</v>
      </c>
      <c r="J46" s="22" t="s">
        <v>3</v>
      </c>
      <c r="K46" s="18" t="s">
        <v>9</v>
      </c>
      <c r="L46" s="11" t="str">
        <f>IFERROR(VLOOKUP(Tabel1[[#This Row],[Üürnik]],'Lepingu lisa'!$AW$3:$AX$22,2,FALSE),"")</f>
        <v>SUUR3_24</v>
      </c>
      <c r="M46" s="11" t="str">
        <f>IFERROR(VLOOKUP(Tabel1[[#This Row],[Jaotus]],Tabelid!L:M,2,FALSE),"")</f>
        <v>NONE</v>
      </c>
      <c r="N46" s="11"/>
      <c r="O46" s="32"/>
      <c r="P46" s="32"/>
      <c r="Q46" s="32"/>
      <c r="R46" s="32"/>
      <c r="S46" s="32"/>
      <c r="T46" s="32"/>
      <c r="U46" s="32"/>
      <c r="V46" s="32"/>
      <c r="W46" s="32"/>
      <c r="X46" s="32"/>
      <c r="Y46" s="32"/>
      <c r="Z46" s="32"/>
      <c r="AA46" s="32"/>
      <c r="AB46" s="32"/>
      <c r="AC46" s="32"/>
      <c r="AD46" s="32"/>
      <c r="AE46" s="32"/>
      <c r="AF46" s="32"/>
      <c r="AG46" s="32"/>
    </row>
    <row r="47" spans="1:33" x14ac:dyDescent="0.25">
      <c r="A47" s="18" t="s">
        <v>93</v>
      </c>
      <c r="B47" s="19" t="s">
        <v>177</v>
      </c>
      <c r="C47" s="18" t="s">
        <v>95</v>
      </c>
      <c r="D47" s="18" t="s">
        <v>136</v>
      </c>
      <c r="E47" s="18" t="s">
        <v>137</v>
      </c>
      <c r="F47" s="49">
        <v>6.8</v>
      </c>
      <c r="G47" s="49">
        <v>6.3</v>
      </c>
      <c r="H47" s="18"/>
      <c r="I47" s="11" t="str">
        <f>LEFT(Tabel1[[#This Row],[Ruumi tüüp (TALO Tüüpruumide nimestik)]],2)</f>
        <v>21</v>
      </c>
      <c r="J47" s="22" t="s">
        <v>3</v>
      </c>
      <c r="K47" s="18" t="s">
        <v>9</v>
      </c>
      <c r="L47" s="11" t="str">
        <f>IFERROR(VLOOKUP(Tabel1[[#This Row],[Üürnik]],'Lepingu lisa'!$AW$3:$AX$22,2,FALSE),"")</f>
        <v>SUUR3_24</v>
      </c>
      <c r="M47" s="11" t="str">
        <f>IFERROR(VLOOKUP(Tabel1[[#This Row],[Jaotus]],Tabelid!L:M,2,FALSE),"")</f>
        <v>NONE</v>
      </c>
      <c r="N47" s="11"/>
      <c r="O47" s="32"/>
      <c r="P47" s="32"/>
      <c r="Q47" s="32"/>
      <c r="R47" s="32"/>
      <c r="S47" s="32"/>
      <c r="T47" s="32"/>
      <c r="U47" s="32"/>
      <c r="V47" s="32"/>
      <c r="W47" s="32"/>
      <c r="X47" s="32"/>
      <c r="Y47" s="32"/>
      <c r="Z47" s="32"/>
      <c r="AA47" s="32"/>
      <c r="AB47" s="32"/>
      <c r="AC47" s="32"/>
      <c r="AD47" s="32"/>
      <c r="AE47" s="32"/>
      <c r="AF47" s="32"/>
      <c r="AG47" s="32"/>
    </row>
    <row r="48" spans="1:33" x14ac:dyDescent="0.25">
      <c r="A48" s="18" t="s">
        <v>93</v>
      </c>
      <c r="B48" s="19" t="s">
        <v>178</v>
      </c>
      <c r="C48" s="18" t="s">
        <v>95</v>
      </c>
      <c r="D48" s="18" t="s">
        <v>136</v>
      </c>
      <c r="E48" s="18" t="s">
        <v>137</v>
      </c>
      <c r="F48" s="49">
        <v>6.9</v>
      </c>
      <c r="G48" s="49">
        <v>6.2</v>
      </c>
      <c r="H48" s="18"/>
      <c r="I48" s="11" t="str">
        <f>LEFT(Tabel1[[#This Row],[Ruumi tüüp (TALO Tüüpruumide nimestik)]],2)</f>
        <v>21</v>
      </c>
      <c r="J48" s="22" t="s">
        <v>3</v>
      </c>
      <c r="K48" s="18" t="s">
        <v>9</v>
      </c>
      <c r="L48" s="11" t="str">
        <f>IFERROR(VLOOKUP(Tabel1[[#This Row],[Üürnik]],'Lepingu lisa'!$AW$3:$AX$22,2,FALSE),"")</f>
        <v>SUUR3_24</v>
      </c>
      <c r="M48" s="11" t="str">
        <f>IFERROR(VLOOKUP(Tabel1[[#This Row],[Jaotus]],Tabelid!L:M,2,FALSE),"")</f>
        <v>NONE</v>
      </c>
      <c r="N48" s="11"/>
      <c r="O48" s="32"/>
      <c r="P48" s="32"/>
      <c r="Q48" s="32"/>
      <c r="R48" s="32"/>
      <c r="S48" s="32"/>
      <c r="T48" s="32"/>
      <c r="U48" s="32"/>
      <c r="V48" s="32"/>
      <c r="W48" s="32"/>
      <c r="X48" s="32"/>
      <c r="Y48" s="32"/>
      <c r="Z48" s="32"/>
      <c r="AA48" s="32"/>
      <c r="AB48" s="32"/>
      <c r="AC48" s="32"/>
      <c r="AD48" s="32"/>
      <c r="AE48" s="32"/>
      <c r="AF48" s="32"/>
      <c r="AG48" s="32"/>
    </row>
    <row r="49" spans="1:33" x14ac:dyDescent="0.25">
      <c r="A49" s="18" t="s">
        <v>93</v>
      </c>
      <c r="B49" s="19" t="s">
        <v>179</v>
      </c>
      <c r="C49" s="18" t="s">
        <v>95</v>
      </c>
      <c r="D49" s="18" t="s">
        <v>170</v>
      </c>
      <c r="E49" s="18" t="s">
        <v>171</v>
      </c>
      <c r="F49" s="49">
        <v>11.7</v>
      </c>
      <c r="G49" s="49">
        <v>11.5</v>
      </c>
      <c r="H49" s="18"/>
      <c r="I49" s="11" t="str">
        <f>LEFT(Tabel1[[#This Row],[Ruumi tüüp (TALO Tüüpruumide nimestik)]],2)</f>
        <v>52</v>
      </c>
      <c r="J49" s="22" t="s">
        <v>3</v>
      </c>
      <c r="K49" s="18" t="s">
        <v>9</v>
      </c>
      <c r="L49" s="11" t="str">
        <f>IFERROR(VLOOKUP(Tabel1[[#This Row],[Üürnik]],'Lepingu lisa'!$AW$3:$AX$22,2,FALSE),"")</f>
        <v>SUUR3_24</v>
      </c>
      <c r="M49" s="11" t="str">
        <f>IFERROR(VLOOKUP(Tabel1[[#This Row],[Jaotus]],Tabelid!L:M,2,FALSE),"")</f>
        <v>NONE</v>
      </c>
      <c r="N49" s="11"/>
      <c r="O49" s="32"/>
      <c r="P49" s="32"/>
      <c r="Q49" s="32"/>
      <c r="R49" s="32"/>
      <c r="S49" s="32"/>
      <c r="T49" s="32"/>
      <c r="U49" s="32"/>
      <c r="V49" s="32"/>
      <c r="W49" s="32"/>
      <c r="X49" s="32"/>
      <c r="Y49" s="32"/>
      <c r="Z49" s="32"/>
      <c r="AA49" s="32"/>
      <c r="AB49" s="32"/>
      <c r="AC49" s="32"/>
      <c r="AD49" s="32"/>
      <c r="AE49" s="32"/>
      <c r="AF49" s="32"/>
      <c r="AG49" s="32"/>
    </row>
    <row r="50" spans="1:33" x14ac:dyDescent="0.25">
      <c r="A50" s="18" t="s">
        <v>93</v>
      </c>
      <c r="B50" s="19" t="s">
        <v>180</v>
      </c>
      <c r="C50" s="18" t="s">
        <v>95</v>
      </c>
      <c r="D50" s="18" t="s">
        <v>170</v>
      </c>
      <c r="E50" s="18" t="s">
        <v>171</v>
      </c>
      <c r="F50" s="49">
        <v>11.3</v>
      </c>
      <c r="G50" s="49">
        <v>11.2</v>
      </c>
      <c r="H50" s="18"/>
      <c r="I50" s="11" t="str">
        <f>LEFT(Tabel1[[#This Row],[Ruumi tüüp (TALO Tüüpruumide nimestik)]],2)</f>
        <v>52</v>
      </c>
      <c r="J50" s="22" t="s">
        <v>3</v>
      </c>
      <c r="K50" s="18" t="s">
        <v>9</v>
      </c>
      <c r="L50" s="11" t="str">
        <f>IFERROR(VLOOKUP(Tabel1[[#This Row],[Üürnik]],'Lepingu lisa'!$AW$3:$AX$22,2,FALSE),"")</f>
        <v>SUUR3_24</v>
      </c>
      <c r="M50" s="11" t="str">
        <f>IFERROR(VLOOKUP(Tabel1[[#This Row],[Jaotus]],Tabelid!L:M,2,FALSE),"")</f>
        <v>NONE</v>
      </c>
      <c r="N50" s="11"/>
      <c r="O50" s="32"/>
      <c r="P50" s="32"/>
      <c r="Q50" s="32"/>
      <c r="R50" s="32"/>
      <c r="S50" s="32"/>
      <c r="T50" s="32"/>
      <c r="U50" s="32"/>
      <c r="V50" s="32"/>
      <c r="W50" s="32"/>
      <c r="X50" s="32"/>
      <c r="Y50" s="32"/>
      <c r="Z50" s="32"/>
      <c r="AA50" s="32"/>
      <c r="AB50" s="32"/>
      <c r="AC50" s="32"/>
      <c r="AD50" s="32"/>
      <c r="AE50" s="32"/>
      <c r="AF50" s="32"/>
      <c r="AG50" s="32"/>
    </row>
    <row r="51" spans="1:33" x14ac:dyDescent="0.25">
      <c r="A51" s="18" t="s">
        <v>93</v>
      </c>
      <c r="B51" s="19" t="s">
        <v>181</v>
      </c>
      <c r="C51" s="18" t="s">
        <v>95</v>
      </c>
      <c r="D51" s="18" t="s">
        <v>132</v>
      </c>
      <c r="E51" s="18" t="s">
        <v>133</v>
      </c>
      <c r="F51" s="49">
        <v>1.1000000000000001</v>
      </c>
      <c r="G51" s="49">
        <v>1.1000000000000001</v>
      </c>
      <c r="H51" s="18"/>
      <c r="I51" s="11" t="str">
        <f>LEFT(Tabel1[[#This Row],[Ruumi tüüp (TALO Tüüpruumide nimestik)]],2)</f>
        <v>23</v>
      </c>
      <c r="J51" s="22" t="s">
        <v>3</v>
      </c>
      <c r="K51" s="18" t="s">
        <v>9</v>
      </c>
      <c r="L51" s="11" t="str">
        <f>IFERROR(VLOOKUP(Tabel1[[#This Row],[Üürnik]],'Lepingu lisa'!$AW$3:$AX$22,2,FALSE),"")</f>
        <v>SUUR3_24</v>
      </c>
      <c r="M51" s="11" t="str">
        <f>IFERROR(VLOOKUP(Tabel1[[#This Row],[Jaotus]],Tabelid!L:M,2,FALSE),"")</f>
        <v>NONE</v>
      </c>
      <c r="N51" s="11"/>
      <c r="O51" s="32"/>
      <c r="P51" s="32"/>
      <c r="Q51" s="32"/>
      <c r="R51" s="32"/>
      <c r="S51" s="32"/>
      <c r="T51" s="32"/>
      <c r="U51" s="32"/>
      <c r="V51" s="32"/>
      <c r="W51" s="32"/>
      <c r="X51" s="32"/>
      <c r="Y51" s="32"/>
      <c r="Z51" s="32"/>
      <c r="AA51" s="32"/>
      <c r="AB51" s="32"/>
      <c r="AC51" s="32"/>
      <c r="AD51" s="32"/>
      <c r="AE51" s="32"/>
      <c r="AF51" s="32"/>
      <c r="AG51" s="32"/>
    </row>
    <row r="52" spans="1:33" x14ac:dyDescent="0.25">
      <c r="A52" s="18" t="s">
        <v>93</v>
      </c>
      <c r="B52" s="19" t="s">
        <v>182</v>
      </c>
      <c r="C52" s="18" t="s">
        <v>95</v>
      </c>
      <c r="D52" s="18" t="s">
        <v>132</v>
      </c>
      <c r="E52" s="18" t="s">
        <v>133</v>
      </c>
      <c r="F52" s="49">
        <v>2.9</v>
      </c>
      <c r="G52" s="49">
        <v>2.8</v>
      </c>
      <c r="H52" s="18"/>
      <c r="I52" s="11" t="str">
        <f>LEFT(Tabel1[[#This Row],[Ruumi tüüp (TALO Tüüpruumide nimestik)]],2)</f>
        <v>23</v>
      </c>
      <c r="J52" s="22" t="s">
        <v>3</v>
      </c>
      <c r="K52" s="18" t="s">
        <v>9</v>
      </c>
      <c r="L52" s="11" t="str">
        <f>IFERROR(VLOOKUP(Tabel1[[#This Row],[Üürnik]],'Lepingu lisa'!$AW$3:$AX$22,2,FALSE),"")</f>
        <v>SUUR3_24</v>
      </c>
      <c r="M52" s="11" t="str">
        <f>IFERROR(VLOOKUP(Tabel1[[#This Row],[Jaotus]],Tabelid!L:M,2,FALSE),"")</f>
        <v>NONE</v>
      </c>
      <c r="N52" s="11"/>
      <c r="O52" s="32"/>
      <c r="P52" s="32"/>
      <c r="Q52" s="32"/>
      <c r="R52" s="32"/>
      <c r="S52" s="32"/>
      <c r="T52" s="32"/>
      <c r="U52" s="32"/>
      <c r="V52" s="32"/>
      <c r="W52" s="32"/>
      <c r="X52" s="32"/>
      <c r="Y52" s="32"/>
      <c r="Z52" s="32"/>
      <c r="AA52" s="32"/>
      <c r="AB52" s="32"/>
      <c r="AC52" s="32"/>
      <c r="AD52" s="32"/>
      <c r="AE52" s="32"/>
      <c r="AF52" s="32"/>
      <c r="AG52" s="32"/>
    </row>
    <row r="53" spans="1:33" x14ac:dyDescent="0.25">
      <c r="A53" s="18" t="s">
        <v>93</v>
      </c>
      <c r="B53" s="19" t="s">
        <v>183</v>
      </c>
      <c r="C53" s="18" t="s">
        <v>95</v>
      </c>
      <c r="D53" s="18" t="s">
        <v>184</v>
      </c>
      <c r="E53" s="18" t="s">
        <v>185</v>
      </c>
      <c r="F53" s="49">
        <v>8.8000000000000007</v>
      </c>
      <c r="G53" s="49">
        <v>8.6999999999999993</v>
      </c>
      <c r="H53" s="18"/>
      <c r="I53" s="11" t="str">
        <f>LEFT(Tabel1[[#This Row],[Ruumi tüüp (TALO Tüüpruumide nimestik)]],2)</f>
        <v>87</v>
      </c>
      <c r="J53" s="22" t="s">
        <v>3</v>
      </c>
      <c r="K53" s="18" t="s">
        <v>9</v>
      </c>
      <c r="L53" s="11" t="str">
        <f>IFERROR(VLOOKUP(Tabel1[[#This Row],[Üürnik]],'Lepingu lisa'!$AW$3:$AX$22,2,FALSE),"")</f>
        <v>SUUR3_24</v>
      </c>
      <c r="M53" s="11" t="str">
        <f>IFERROR(VLOOKUP(Tabel1[[#This Row],[Jaotus]],Tabelid!L:M,2,FALSE),"")</f>
        <v>NONE</v>
      </c>
      <c r="N53" s="11"/>
      <c r="O53" s="32"/>
      <c r="P53" s="32"/>
      <c r="Q53" s="32"/>
      <c r="R53" s="32"/>
      <c r="S53" s="32"/>
      <c r="T53" s="32"/>
      <c r="U53" s="32"/>
      <c r="V53" s="32"/>
      <c r="W53" s="32"/>
      <c r="X53" s="32"/>
      <c r="Y53" s="32"/>
      <c r="Z53" s="32"/>
      <c r="AA53" s="32"/>
      <c r="AB53" s="32"/>
      <c r="AC53" s="32"/>
      <c r="AD53" s="32"/>
      <c r="AE53" s="32"/>
      <c r="AF53" s="32"/>
      <c r="AG53" s="32"/>
    </row>
    <row r="54" spans="1:33" x14ac:dyDescent="0.25">
      <c r="A54" s="18" t="s">
        <v>186</v>
      </c>
      <c r="B54" s="19" t="s">
        <v>187</v>
      </c>
      <c r="C54" s="18" t="s">
        <v>102</v>
      </c>
      <c r="D54" s="18" t="s">
        <v>106</v>
      </c>
      <c r="E54" s="18" t="s">
        <v>104</v>
      </c>
      <c r="F54" s="49">
        <v>18.2</v>
      </c>
      <c r="G54" s="49">
        <v>18.2</v>
      </c>
      <c r="H54" s="18"/>
      <c r="I54" s="11" t="str">
        <f>LEFT(Tabel1[[#This Row],[Ruumi tüüp (TALO Tüüpruumide nimestik)]],2)</f>
        <v>92</v>
      </c>
      <c r="J54" s="22"/>
      <c r="K54" s="18"/>
      <c r="L54" s="11" t="str">
        <f>IFERROR(VLOOKUP(Tabel1[[#This Row],[Üürnik]],'Lepingu lisa'!$AW$3:$AX$22,2,FALSE),"")</f>
        <v/>
      </c>
      <c r="M54" s="11" t="str">
        <f>IFERROR(VLOOKUP(Tabel1[[#This Row],[Jaotus]],Tabelid!L:M,2,FALSE),"")</f>
        <v/>
      </c>
      <c r="N54" s="11"/>
      <c r="O54" s="32"/>
      <c r="P54" s="32"/>
      <c r="Q54" s="32"/>
      <c r="R54" s="32"/>
      <c r="S54" s="32"/>
      <c r="T54" s="32"/>
      <c r="U54" s="32"/>
      <c r="V54" s="32"/>
      <c r="W54" s="32"/>
      <c r="X54" s="32"/>
      <c r="Y54" s="32"/>
      <c r="Z54" s="32"/>
      <c r="AA54" s="32"/>
      <c r="AB54" s="32"/>
      <c r="AC54" s="32"/>
      <c r="AD54" s="32"/>
      <c r="AE54" s="32"/>
      <c r="AF54" s="32"/>
      <c r="AG54" s="32"/>
    </row>
    <row r="55" spans="1:33" x14ac:dyDescent="0.25">
      <c r="A55" s="18" t="s">
        <v>186</v>
      </c>
      <c r="B55" s="19" t="s">
        <v>188</v>
      </c>
      <c r="C55" s="18" t="s">
        <v>95</v>
      </c>
      <c r="D55" s="18" t="s">
        <v>116</v>
      </c>
      <c r="E55" s="18" t="s">
        <v>100</v>
      </c>
      <c r="F55" s="49">
        <v>10.5</v>
      </c>
      <c r="G55" s="49">
        <v>10.3</v>
      </c>
      <c r="H55" s="18"/>
      <c r="I55" s="11" t="str">
        <f>LEFT(Tabel1[[#This Row],[Ruumi tüüp (TALO Tüüpruumide nimestik)]],2)</f>
        <v>91</v>
      </c>
      <c r="J55" s="22" t="s">
        <v>3</v>
      </c>
      <c r="K55" s="18" t="s">
        <v>9</v>
      </c>
      <c r="L55" s="11" t="str">
        <f>IFERROR(VLOOKUP(Tabel1[[#This Row],[Üürnik]],'Lepingu lisa'!$AW$3:$AX$22,2,FALSE),"")</f>
        <v>SUUR3_24</v>
      </c>
      <c r="M55" s="11" t="str">
        <f>IFERROR(VLOOKUP(Tabel1[[#This Row],[Jaotus]],Tabelid!L:M,2,FALSE),"")</f>
        <v>NONE</v>
      </c>
      <c r="N55" s="11"/>
      <c r="O55" s="32"/>
      <c r="P55" s="32"/>
      <c r="Q55" s="32"/>
      <c r="R55" s="32"/>
      <c r="S55" s="32"/>
      <c r="T55" s="32"/>
      <c r="U55" s="32"/>
      <c r="V55" s="32"/>
      <c r="W55" s="32"/>
      <c r="X55" s="32"/>
      <c r="Y55" s="32"/>
      <c r="Z55" s="32"/>
      <c r="AA55" s="32"/>
      <c r="AB55" s="32"/>
      <c r="AC55" s="32"/>
      <c r="AD55" s="32"/>
      <c r="AE55" s="32"/>
      <c r="AF55" s="32"/>
      <c r="AG55" s="32"/>
    </row>
    <row r="56" spans="1:33" x14ac:dyDescent="0.25">
      <c r="A56" s="18" t="s">
        <v>186</v>
      </c>
      <c r="B56" s="19" t="s">
        <v>189</v>
      </c>
      <c r="C56" s="18" t="s">
        <v>102</v>
      </c>
      <c r="D56" s="18" t="s">
        <v>103</v>
      </c>
      <c r="E56" s="18" t="s">
        <v>104</v>
      </c>
      <c r="F56" s="49">
        <v>4.0999999999999996</v>
      </c>
      <c r="G56" s="49">
        <v>4.0999999999999996</v>
      </c>
      <c r="H56" s="18"/>
      <c r="I56" s="11" t="str">
        <f>LEFT(Tabel1[[#This Row],[Ruumi tüüp (TALO Tüüpruumide nimestik)]],2)</f>
        <v>92</v>
      </c>
      <c r="J56" s="22"/>
      <c r="K56" s="18"/>
      <c r="L56" s="11" t="str">
        <f>IFERROR(VLOOKUP(Tabel1[[#This Row],[Üürnik]],'Lepingu lisa'!$AW$3:$AX$22,2,FALSE),"")</f>
        <v/>
      </c>
      <c r="M56" s="11" t="str">
        <f>IFERROR(VLOOKUP(Tabel1[[#This Row],[Jaotus]],Tabelid!L:M,2,FALSE),"")</f>
        <v/>
      </c>
      <c r="N56" s="11"/>
      <c r="O56" s="32"/>
      <c r="P56" s="32"/>
      <c r="Q56" s="32"/>
      <c r="R56" s="32"/>
      <c r="S56" s="32"/>
      <c r="T56" s="32"/>
      <c r="U56" s="32"/>
      <c r="V56" s="32"/>
      <c r="W56" s="32"/>
      <c r="X56" s="32"/>
      <c r="Y56" s="32"/>
      <c r="Z56" s="32"/>
      <c r="AA56" s="32"/>
      <c r="AB56" s="32"/>
      <c r="AC56" s="32"/>
      <c r="AD56" s="32"/>
      <c r="AE56" s="32"/>
      <c r="AF56" s="32"/>
      <c r="AG56" s="32"/>
    </row>
    <row r="57" spans="1:33" x14ac:dyDescent="0.25">
      <c r="A57" s="18" t="s">
        <v>186</v>
      </c>
      <c r="B57" s="19" t="s">
        <v>190</v>
      </c>
      <c r="C57" s="18" t="s">
        <v>95</v>
      </c>
      <c r="D57" s="18" t="s">
        <v>136</v>
      </c>
      <c r="E57" s="18" t="s">
        <v>137</v>
      </c>
      <c r="F57" s="49">
        <v>20.399999999999999</v>
      </c>
      <c r="G57" s="49">
        <v>20.100000000000001</v>
      </c>
      <c r="H57" s="18"/>
      <c r="I57" s="11" t="str">
        <f>LEFT(Tabel1[[#This Row],[Ruumi tüüp (TALO Tüüpruumide nimestik)]],2)</f>
        <v>21</v>
      </c>
      <c r="J57" s="22" t="s">
        <v>3</v>
      </c>
      <c r="K57" s="18" t="s">
        <v>9</v>
      </c>
      <c r="L57" s="11" t="str">
        <f>IFERROR(VLOOKUP(Tabel1[[#This Row],[Üürnik]],'Lepingu lisa'!$AW$3:$AX$22,2,FALSE),"")</f>
        <v>SUUR3_24</v>
      </c>
      <c r="M57" s="11" t="str">
        <f>IFERROR(VLOOKUP(Tabel1[[#This Row],[Jaotus]],Tabelid!L:M,2,FALSE),"")</f>
        <v>NONE</v>
      </c>
      <c r="N57" s="11"/>
      <c r="O57" s="32"/>
      <c r="P57" s="32"/>
      <c r="Q57" s="32"/>
      <c r="R57" s="32"/>
      <c r="S57" s="32"/>
      <c r="T57" s="32"/>
      <c r="U57" s="32"/>
      <c r="V57" s="32"/>
      <c r="W57" s="32"/>
      <c r="X57" s="32"/>
      <c r="Y57" s="32"/>
      <c r="Z57" s="32"/>
      <c r="AA57" s="32"/>
      <c r="AB57" s="32"/>
      <c r="AC57" s="32"/>
      <c r="AD57" s="32"/>
      <c r="AE57" s="32"/>
      <c r="AF57" s="32"/>
      <c r="AG57" s="32"/>
    </row>
    <row r="58" spans="1:33" x14ac:dyDescent="0.25">
      <c r="A58" s="18" t="s">
        <v>186</v>
      </c>
      <c r="B58" s="19" t="s">
        <v>191</v>
      </c>
      <c r="C58" s="18" t="s">
        <v>95</v>
      </c>
      <c r="D58" s="18" t="s">
        <v>116</v>
      </c>
      <c r="E58" s="18" t="s">
        <v>100</v>
      </c>
      <c r="F58" s="49">
        <v>40.700000000000003</v>
      </c>
      <c r="G58" s="49">
        <v>39.6</v>
      </c>
      <c r="H58" s="18"/>
      <c r="I58" s="11" t="str">
        <f>LEFT(Tabel1[[#This Row],[Ruumi tüüp (TALO Tüüpruumide nimestik)]],2)</f>
        <v>91</v>
      </c>
      <c r="J58" s="22" t="s">
        <v>3</v>
      </c>
      <c r="K58" s="18" t="s">
        <v>9</v>
      </c>
      <c r="L58" s="11" t="str">
        <f>IFERROR(VLOOKUP(Tabel1[[#This Row],[Üürnik]],'Lepingu lisa'!$AW$3:$AX$22,2,FALSE),"")</f>
        <v>SUUR3_24</v>
      </c>
      <c r="M58" s="11" t="str">
        <f>IFERROR(VLOOKUP(Tabel1[[#This Row],[Jaotus]],Tabelid!L:M,2,FALSE),"")</f>
        <v>NONE</v>
      </c>
      <c r="N58" s="11"/>
      <c r="O58" s="32"/>
      <c r="P58" s="32"/>
      <c r="Q58" s="32"/>
      <c r="R58" s="32"/>
      <c r="S58" s="32"/>
      <c r="T58" s="32"/>
      <c r="U58" s="32"/>
      <c r="V58" s="32"/>
      <c r="W58" s="32"/>
      <c r="X58" s="32"/>
      <c r="Y58" s="32"/>
      <c r="Z58" s="32"/>
      <c r="AA58" s="32"/>
      <c r="AB58" s="32"/>
      <c r="AC58" s="32"/>
      <c r="AD58" s="32"/>
      <c r="AE58" s="32"/>
      <c r="AF58" s="32"/>
      <c r="AG58" s="32"/>
    </row>
    <row r="59" spans="1:33" x14ac:dyDescent="0.25">
      <c r="A59" s="18" t="s">
        <v>186</v>
      </c>
      <c r="B59" s="19" t="s">
        <v>192</v>
      </c>
      <c r="C59" s="18" t="s">
        <v>95</v>
      </c>
      <c r="D59" s="18" t="s">
        <v>193</v>
      </c>
      <c r="E59" s="18" t="s">
        <v>194</v>
      </c>
      <c r="F59" s="49">
        <v>2.9</v>
      </c>
      <c r="G59" s="49">
        <v>2.7</v>
      </c>
      <c r="H59" s="18"/>
      <c r="I59" s="11" t="str">
        <f>LEFT(Tabel1[[#This Row],[Ruumi tüüp (TALO Tüüpruumide nimestik)]],2)</f>
        <v>51</v>
      </c>
      <c r="J59" s="22" t="s">
        <v>3</v>
      </c>
      <c r="K59" s="18" t="s">
        <v>9</v>
      </c>
      <c r="L59" s="11" t="str">
        <f>IFERROR(VLOOKUP(Tabel1[[#This Row],[Üürnik]],'Lepingu lisa'!$AW$3:$AX$22,2,FALSE),"")</f>
        <v>SUUR3_24</v>
      </c>
      <c r="M59" s="11" t="str">
        <f>IFERROR(VLOOKUP(Tabel1[[#This Row],[Jaotus]],Tabelid!L:M,2,FALSE),"")</f>
        <v>NONE</v>
      </c>
      <c r="N59" s="11"/>
      <c r="O59" s="32"/>
      <c r="P59" s="32"/>
      <c r="Q59" s="32"/>
      <c r="R59" s="32"/>
      <c r="S59" s="32"/>
      <c r="T59" s="32"/>
      <c r="U59" s="32"/>
      <c r="V59" s="32"/>
      <c r="W59" s="32"/>
      <c r="X59" s="32"/>
      <c r="Y59" s="32"/>
      <c r="Z59" s="32"/>
      <c r="AA59" s="32"/>
      <c r="AB59" s="32"/>
      <c r="AC59" s="32"/>
      <c r="AD59" s="32"/>
      <c r="AE59" s="32"/>
      <c r="AF59" s="32"/>
      <c r="AG59" s="32"/>
    </row>
    <row r="60" spans="1:33" x14ac:dyDescent="0.25">
      <c r="A60" s="18" t="s">
        <v>186</v>
      </c>
      <c r="B60" s="19" t="s">
        <v>195</v>
      </c>
      <c r="C60" s="18" t="s">
        <v>95</v>
      </c>
      <c r="D60" s="18" t="s">
        <v>132</v>
      </c>
      <c r="E60" s="18" t="s">
        <v>133</v>
      </c>
      <c r="F60" s="49">
        <v>2.2999999999999998</v>
      </c>
      <c r="G60" s="49">
        <v>2.2000000000000002</v>
      </c>
      <c r="H60" s="18"/>
      <c r="I60" s="11" t="str">
        <f>LEFT(Tabel1[[#This Row],[Ruumi tüüp (TALO Tüüpruumide nimestik)]],2)</f>
        <v>23</v>
      </c>
      <c r="J60" s="22" t="s">
        <v>3</v>
      </c>
      <c r="K60" s="18" t="s">
        <v>9</v>
      </c>
      <c r="L60" s="11" t="str">
        <f>IFERROR(VLOOKUP(Tabel1[[#This Row],[Üürnik]],'Lepingu lisa'!$AW$3:$AX$22,2,FALSE),"")</f>
        <v>SUUR3_24</v>
      </c>
      <c r="M60" s="11" t="str">
        <f>IFERROR(VLOOKUP(Tabel1[[#This Row],[Jaotus]],Tabelid!L:M,2,FALSE),"")</f>
        <v>NONE</v>
      </c>
      <c r="N60" s="11"/>
      <c r="O60" s="32"/>
      <c r="P60" s="32"/>
      <c r="Q60" s="32"/>
      <c r="R60" s="32"/>
      <c r="S60" s="32"/>
      <c r="T60" s="32"/>
      <c r="U60" s="32"/>
      <c r="V60" s="32"/>
      <c r="W60" s="32"/>
      <c r="X60" s="32"/>
      <c r="Y60" s="32"/>
      <c r="Z60" s="32"/>
      <c r="AA60" s="32"/>
      <c r="AB60" s="32"/>
      <c r="AC60" s="32"/>
      <c r="AD60" s="32"/>
      <c r="AE60" s="32"/>
      <c r="AF60" s="32"/>
      <c r="AG60" s="32"/>
    </row>
    <row r="61" spans="1:33" x14ac:dyDescent="0.25">
      <c r="A61" s="18" t="s">
        <v>186</v>
      </c>
      <c r="B61" s="19" t="s">
        <v>196</v>
      </c>
      <c r="C61" s="18" t="s">
        <v>95</v>
      </c>
      <c r="D61" s="18" t="s">
        <v>136</v>
      </c>
      <c r="E61" s="18" t="s">
        <v>137</v>
      </c>
      <c r="F61" s="49">
        <v>34.1</v>
      </c>
      <c r="G61" s="49">
        <v>33.9</v>
      </c>
      <c r="H61" s="18"/>
      <c r="I61" s="11" t="str">
        <f>LEFT(Tabel1[[#This Row],[Ruumi tüüp (TALO Tüüpruumide nimestik)]],2)</f>
        <v>21</v>
      </c>
      <c r="J61" s="22" t="s">
        <v>3</v>
      </c>
      <c r="K61" s="18" t="s">
        <v>9</v>
      </c>
      <c r="L61" s="11" t="str">
        <f>IFERROR(VLOOKUP(Tabel1[[#This Row],[Üürnik]],'Lepingu lisa'!$AW$3:$AX$22,2,FALSE),"")</f>
        <v>SUUR3_24</v>
      </c>
      <c r="M61" s="11" t="str">
        <f>IFERROR(VLOOKUP(Tabel1[[#This Row],[Jaotus]],Tabelid!L:M,2,FALSE),"")</f>
        <v>NONE</v>
      </c>
      <c r="N61" s="11"/>
      <c r="O61" s="32"/>
      <c r="P61" s="32"/>
      <c r="Q61" s="32"/>
      <c r="R61" s="32"/>
      <c r="S61" s="32"/>
      <c r="T61" s="32"/>
      <c r="U61" s="32"/>
      <c r="V61" s="32"/>
      <c r="W61" s="32"/>
      <c r="X61" s="32"/>
      <c r="Y61" s="32"/>
      <c r="Z61" s="32"/>
      <c r="AA61" s="32"/>
      <c r="AB61" s="32"/>
      <c r="AC61" s="32"/>
      <c r="AD61" s="32"/>
      <c r="AE61" s="32"/>
      <c r="AF61" s="32"/>
      <c r="AG61" s="32"/>
    </row>
    <row r="62" spans="1:33" x14ac:dyDescent="0.25">
      <c r="A62" s="18" t="s">
        <v>186</v>
      </c>
      <c r="B62" s="19" t="s">
        <v>197</v>
      </c>
      <c r="C62" s="18" t="s">
        <v>95</v>
      </c>
      <c r="D62" s="18" t="s">
        <v>136</v>
      </c>
      <c r="E62" s="18" t="s">
        <v>137</v>
      </c>
      <c r="F62" s="49">
        <v>31.3</v>
      </c>
      <c r="G62" s="49">
        <v>30.7</v>
      </c>
      <c r="H62" s="18"/>
      <c r="I62" s="11" t="str">
        <f>LEFT(Tabel1[[#This Row],[Ruumi tüüp (TALO Tüüpruumide nimestik)]],2)</f>
        <v>21</v>
      </c>
      <c r="J62" s="22" t="s">
        <v>3</v>
      </c>
      <c r="K62" s="18" t="s">
        <v>9</v>
      </c>
      <c r="L62" s="11" t="str">
        <f>IFERROR(VLOOKUP(Tabel1[[#This Row],[Üürnik]],'Lepingu lisa'!$AW$3:$AX$22,2,FALSE),"")</f>
        <v>SUUR3_24</v>
      </c>
      <c r="M62" s="11" t="str">
        <f>IFERROR(VLOOKUP(Tabel1[[#This Row],[Jaotus]],Tabelid!L:M,2,FALSE),"")</f>
        <v>NONE</v>
      </c>
      <c r="N62" s="11"/>
      <c r="O62" s="32"/>
      <c r="P62" s="32"/>
      <c r="Q62" s="32"/>
      <c r="R62" s="32"/>
      <c r="S62" s="32"/>
      <c r="T62" s="32"/>
      <c r="U62" s="32"/>
      <c r="V62" s="32"/>
      <c r="W62" s="32"/>
      <c r="X62" s="32"/>
      <c r="Y62" s="32"/>
      <c r="Z62" s="32"/>
      <c r="AA62" s="32"/>
      <c r="AB62" s="32"/>
      <c r="AC62" s="32"/>
      <c r="AD62" s="32"/>
      <c r="AE62" s="32"/>
      <c r="AF62" s="32"/>
      <c r="AG62" s="32"/>
    </row>
    <row r="63" spans="1:33" x14ac:dyDescent="0.25">
      <c r="A63" s="18" t="s">
        <v>186</v>
      </c>
      <c r="B63" s="19" t="s">
        <v>198</v>
      </c>
      <c r="C63" s="18" t="s">
        <v>95</v>
      </c>
      <c r="D63" s="18" t="s">
        <v>136</v>
      </c>
      <c r="E63" s="18" t="s">
        <v>137</v>
      </c>
      <c r="F63" s="49">
        <v>17</v>
      </c>
      <c r="G63" s="49">
        <v>16.3</v>
      </c>
      <c r="H63" s="18"/>
      <c r="I63" s="11" t="str">
        <f>LEFT(Tabel1[[#This Row],[Ruumi tüüp (TALO Tüüpruumide nimestik)]],2)</f>
        <v>21</v>
      </c>
      <c r="J63" s="22" t="s">
        <v>3</v>
      </c>
      <c r="K63" s="18" t="s">
        <v>9</v>
      </c>
      <c r="L63" s="11" t="str">
        <f>IFERROR(VLOOKUP(Tabel1[[#This Row],[Üürnik]],'Lepingu lisa'!$AW$3:$AX$22,2,FALSE),"")</f>
        <v>SUUR3_24</v>
      </c>
      <c r="M63" s="11" t="str">
        <f>IFERROR(VLOOKUP(Tabel1[[#This Row],[Jaotus]],Tabelid!L:M,2,FALSE),"")</f>
        <v>NONE</v>
      </c>
      <c r="N63" s="11"/>
      <c r="O63" s="32"/>
      <c r="P63" s="32"/>
      <c r="Q63" s="32"/>
      <c r="R63" s="32"/>
      <c r="S63" s="32"/>
      <c r="T63" s="32"/>
      <c r="U63" s="32"/>
      <c r="V63" s="32"/>
      <c r="W63" s="32"/>
      <c r="X63" s="32"/>
      <c r="Y63" s="32"/>
      <c r="Z63" s="32"/>
      <c r="AA63" s="32"/>
      <c r="AB63" s="32"/>
      <c r="AC63" s="32"/>
      <c r="AD63" s="32"/>
      <c r="AE63" s="32"/>
      <c r="AF63" s="32"/>
      <c r="AG63" s="32"/>
    </row>
    <row r="64" spans="1:33" x14ac:dyDescent="0.25">
      <c r="A64" s="18" t="s">
        <v>186</v>
      </c>
      <c r="B64" s="19" t="s">
        <v>199</v>
      </c>
      <c r="C64" s="18" t="s">
        <v>95</v>
      </c>
      <c r="D64" s="18" t="s">
        <v>136</v>
      </c>
      <c r="E64" s="18" t="s">
        <v>137</v>
      </c>
      <c r="F64" s="49">
        <v>29.2</v>
      </c>
      <c r="G64" s="49">
        <v>28.3</v>
      </c>
      <c r="H64" s="18"/>
      <c r="I64" s="11" t="str">
        <f>LEFT(Tabel1[[#This Row],[Ruumi tüüp (TALO Tüüpruumide nimestik)]],2)</f>
        <v>21</v>
      </c>
      <c r="J64" s="22" t="s">
        <v>3</v>
      </c>
      <c r="K64" s="18" t="s">
        <v>9</v>
      </c>
      <c r="L64" s="11" t="str">
        <f>IFERROR(VLOOKUP(Tabel1[[#This Row],[Üürnik]],'Lepingu lisa'!$AW$3:$AX$22,2,FALSE),"")</f>
        <v>SUUR3_24</v>
      </c>
      <c r="M64" s="11" t="str">
        <f>IFERROR(VLOOKUP(Tabel1[[#This Row],[Jaotus]],Tabelid!L:M,2,FALSE),"")</f>
        <v>NONE</v>
      </c>
      <c r="N64" s="11"/>
      <c r="O64" s="32"/>
      <c r="P64" s="32"/>
      <c r="Q64" s="32"/>
      <c r="R64" s="32"/>
      <c r="S64" s="32"/>
      <c r="T64" s="32"/>
      <c r="U64" s="32"/>
      <c r="V64" s="32"/>
      <c r="W64" s="32"/>
      <c r="X64" s="32"/>
      <c r="Y64" s="32"/>
      <c r="Z64" s="32"/>
      <c r="AA64" s="32"/>
      <c r="AB64" s="32"/>
      <c r="AC64" s="32"/>
      <c r="AD64" s="32"/>
      <c r="AE64" s="32"/>
      <c r="AF64" s="32"/>
      <c r="AG64" s="32"/>
    </row>
    <row r="65" spans="1:33" x14ac:dyDescent="0.25">
      <c r="A65" s="18" t="s">
        <v>186</v>
      </c>
      <c r="B65" s="19" t="s">
        <v>200</v>
      </c>
      <c r="C65" s="18" t="s">
        <v>95</v>
      </c>
      <c r="D65" s="18" t="s">
        <v>201</v>
      </c>
      <c r="E65" s="18" t="s">
        <v>202</v>
      </c>
      <c r="F65" s="49">
        <v>7.2</v>
      </c>
      <c r="G65" s="49">
        <v>6.8</v>
      </c>
      <c r="H65" s="18"/>
      <c r="I65" s="11" t="str">
        <f>LEFT(Tabel1[[#This Row],[Ruumi tüüp (TALO Tüüpruumide nimestik)]],2)</f>
        <v>75</v>
      </c>
      <c r="J65" s="22" t="s">
        <v>3</v>
      </c>
      <c r="K65" s="18" t="s">
        <v>9</v>
      </c>
      <c r="L65" s="11" t="str">
        <f>IFERROR(VLOOKUP(Tabel1[[#This Row],[Üürnik]],'Lepingu lisa'!$AW$3:$AX$22,2,FALSE),"")</f>
        <v>SUUR3_24</v>
      </c>
      <c r="M65" s="11" t="str">
        <f>IFERROR(VLOOKUP(Tabel1[[#This Row],[Jaotus]],Tabelid!L:M,2,FALSE),"")</f>
        <v>NONE</v>
      </c>
      <c r="N65" s="11"/>
      <c r="O65" s="32"/>
      <c r="P65" s="32"/>
      <c r="Q65" s="32"/>
      <c r="R65" s="32"/>
      <c r="S65" s="32"/>
      <c r="T65" s="32"/>
      <c r="U65" s="32"/>
      <c r="V65" s="32"/>
      <c r="W65" s="32"/>
      <c r="X65" s="32"/>
      <c r="Y65" s="32"/>
      <c r="Z65" s="32"/>
      <c r="AA65" s="32"/>
      <c r="AB65" s="32"/>
      <c r="AC65" s="32"/>
      <c r="AD65" s="32"/>
      <c r="AE65" s="32"/>
      <c r="AF65" s="32"/>
      <c r="AG65" s="32"/>
    </row>
    <row r="66" spans="1:33" x14ac:dyDescent="0.25">
      <c r="A66" s="18" t="s">
        <v>186</v>
      </c>
      <c r="B66" s="19" t="s">
        <v>203</v>
      </c>
      <c r="C66" s="18" t="s">
        <v>95</v>
      </c>
      <c r="D66" s="18" t="s">
        <v>136</v>
      </c>
      <c r="E66" s="18" t="s">
        <v>137</v>
      </c>
      <c r="F66" s="49">
        <v>29.1</v>
      </c>
      <c r="G66" s="49">
        <v>28.8</v>
      </c>
      <c r="H66" s="18"/>
      <c r="I66" s="11" t="str">
        <f>LEFT(Tabel1[[#This Row],[Ruumi tüüp (TALO Tüüpruumide nimestik)]],2)</f>
        <v>21</v>
      </c>
      <c r="J66" s="22" t="s">
        <v>3</v>
      </c>
      <c r="K66" s="18" t="s">
        <v>9</v>
      </c>
      <c r="L66" s="11" t="str">
        <f>IFERROR(VLOOKUP(Tabel1[[#This Row],[Üürnik]],'Lepingu lisa'!$AW$3:$AX$22,2,FALSE),"")</f>
        <v>SUUR3_24</v>
      </c>
      <c r="M66" s="11" t="str">
        <f>IFERROR(VLOOKUP(Tabel1[[#This Row],[Jaotus]],Tabelid!L:M,2,FALSE),"")</f>
        <v>NONE</v>
      </c>
      <c r="N66" s="11"/>
      <c r="O66" s="32"/>
      <c r="P66" s="32"/>
      <c r="Q66" s="32"/>
      <c r="R66" s="32"/>
      <c r="S66" s="32"/>
      <c r="T66" s="32"/>
      <c r="U66" s="32"/>
      <c r="V66" s="32"/>
      <c r="W66" s="32"/>
      <c r="X66" s="32"/>
      <c r="Y66" s="32"/>
      <c r="Z66" s="32"/>
      <c r="AA66" s="32"/>
      <c r="AB66" s="32"/>
      <c r="AC66" s="32"/>
      <c r="AD66" s="32"/>
      <c r="AE66" s="32"/>
      <c r="AF66" s="32"/>
      <c r="AG66" s="32"/>
    </row>
    <row r="67" spans="1:33" x14ac:dyDescent="0.25">
      <c r="A67" s="18" t="s">
        <v>186</v>
      </c>
      <c r="B67" s="19" t="s">
        <v>204</v>
      </c>
      <c r="C67" s="18" t="s">
        <v>95</v>
      </c>
      <c r="D67" s="18" t="s">
        <v>201</v>
      </c>
      <c r="E67" s="18" t="s">
        <v>202</v>
      </c>
      <c r="F67" s="49">
        <v>19.8</v>
      </c>
      <c r="G67" s="49">
        <v>19.100000000000001</v>
      </c>
      <c r="H67" s="18"/>
      <c r="I67" s="11" t="str">
        <f>LEFT(Tabel1[[#This Row],[Ruumi tüüp (TALO Tüüpruumide nimestik)]],2)</f>
        <v>75</v>
      </c>
      <c r="J67" s="22" t="s">
        <v>3</v>
      </c>
      <c r="K67" s="18" t="s">
        <v>9</v>
      </c>
      <c r="L67" s="11" t="str">
        <f>IFERROR(VLOOKUP(Tabel1[[#This Row],[Üürnik]],'Lepingu lisa'!$AW$3:$AX$22,2,FALSE),"")</f>
        <v>SUUR3_24</v>
      </c>
      <c r="M67" s="11" t="str">
        <f>IFERROR(VLOOKUP(Tabel1[[#This Row],[Jaotus]],Tabelid!L:M,2,FALSE),"")</f>
        <v>NONE</v>
      </c>
      <c r="N67" s="11"/>
      <c r="O67" s="32"/>
      <c r="P67" s="32"/>
      <c r="Q67" s="32"/>
      <c r="R67" s="32"/>
      <c r="S67" s="32"/>
      <c r="T67" s="32"/>
      <c r="U67" s="32"/>
      <c r="V67" s="32"/>
      <c r="W67" s="32"/>
      <c r="X67" s="32"/>
      <c r="Y67" s="32"/>
      <c r="Z67" s="32"/>
      <c r="AA67" s="32"/>
      <c r="AB67" s="32"/>
      <c r="AC67" s="32"/>
      <c r="AD67" s="32"/>
      <c r="AE67" s="32"/>
      <c r="AF67" s="32"/>
      <c r="AG67" s="32"/>
    </row>
    <row r="68" spans="1:33" x14ac:dyDescent="0.25">
      <c r="A68" s="18" t="s">
        <v>186</v>
      </c>
      <c r="B68" s="19" t="s">
        <v>205</v>
      </c>
      <c r="C68" s="18" t="s">
        <v>95</v>
      </c>
      <c r="D68" s="18" t="s">
        <v>206</v>
      </c>
      <c r="E68" s="18" t="s">
        <v>207</v>
      </c>
      <c r="F68" s="49">
        <v>25.9</v>
      </c>
      <c r="G68" s="49">
        <v>24.9</v>
      </c>
      <c r="H68" s="18"/>
      <c r="I68" s="11" t="str">
        <f>LEFT(Tabel1[[#This Row],[Ruumi tüüp (TALO Tüüpruumide nimestik)]],2)</f>
        <v>53</v>
      </c>
      <c r="J68" s="22" t="s">
        <v>3</v>
      </c>
      <c r="K68" s="18" t="s">
        <v>9</v>
      </c>
      <c r="L68" s="11" t="str">
        <f>IFERROR(VLOOKUP(Tabel1[[#This Row],[Üürnik]],'Lepingu lisa'!$AW$3:$AX$22,2,FALSE),"")</f>
        <v>SUUR3_24</v>
      </c>
      <c r="M68" s="11" t="str">
        <f>IFERROR(VLOOKUP(Tabel1[[#This Row],[Jaotus]],Tabelid!L:M,2,FALSE),"")</f>
        <v>NONE</v>
      </c>
      <c r="N68" s="11"/>
      <c r="O68" s="32"/>
      <c r="P68" s="32"/>
      <c r="Q68" s="32"/>
      <c r="R68" s="32"/>
      <c r="S68" s="32"/>
      <c r="T68" s="32"/>
      <c r="U68" s="32"/>
      <c r="V68" s="32"/>
      <c r="W68" s="32"/>
      <c r="X68" s="32"/>
      <c r="Y68" s="32"/>
      <c r="Z68" s="32"/>
      <c r="AA68" s="32"/>
      <c r="AB68" s="32"/>
      <c r="AC68" s="32"/>
      <c r="AD68" s="32"/>
      <c r="AE68" s="32"/>
      <c r="AF68" s="32"/>
      <c r="AG68" s="32"/>
    </row>
    <row r="69" spans="1:33" x14ac:dyDescent="0.25">
      <c r="A69" s="18" t="s">
        <v>186</v>
      </c>
      <c r="B69" s="19" t="s">
        <v>208</v>
      </c>
      <c r="C69" s="18" t="s">
        <v>95</v>
      </c>
      <c r="D69" s="18" t="s">
        <v>136</v>
      </c>
      <c r="E69" s="18" t="s">
        <v>137</v>
      </c>
      <c r="F69" s="49">
        <v>30.1</v>
      </c>
      <c r="G69" s="49">
        <v>29.1</v>
      </c>
      <c r="H69" s="18"/>
      <c r="I69" s="11" t="str">
        <f>LEFT(Tabel1[[#This Row],[Ruumi tüüp (TALO Tüüpruumide nimestik)]],2)</f>
        <v>21</v>
      </c>
      <c r="J69" s="22" t="s">
        <v>3</v>
      </c>
      <c r="K69" s="18" t="s">
        <v>9</v>
      </c>
      <c r="L69" s="11" t="str">
        <f>IFERROR(VLOOKUP(Tabel1[[#This Row],[Üürnik]],'Lepingu lisa'!$AW$3:$AX$22,2,FALSE),"")</f>
        <v>SUUR3_24</v>
      </c>
      <c r="M69" s="11" t="str">
        <f>IFERROR(VLOOKUP(Tabel1[[#This Row],[Jaotus]],Tabelid!L:M,2,FALSE),"")</f>
        <v>NONE</v>
      </c>
      <c r="N69" s="11"/>
      <c r="O69" s="32"/>
      <c r="P69" s="32"/>
      <c r="Q69" s="32"/>
      <c r="R69" s="32"/>
      <c r="S69" s="32"/>
      <c r="T69" s="32"/>
      <c r="U69" s="32"/>
      <c r="V69" s="32"/>
      <c r="W69" s="32"/>
      <c r="X69" s="32"/>
      <c r="Y69" s="32"/>
      <c r="Z69" s="32"/>
      <c r="AA69" s="32"/>
      <c r="AB69" s="32"/>
      <c r="AC69" s="32"/>
      <c r="AD69" s="32"/>
      <c r="AE69" s="32"/>
      <c r="AF69" s="32"/>
      <c r="AG69" s="32"/>
    </row>
    <row r="70" spans="1:33" x14ac:dyDescent="0.25">
      <c r="A70" s="18" t="s">
        <v>186</v>
      </c>
      <c r="B70" s="19" t="s">
        <v>209</v>
      </c>
      <c r="C70" s="18" t="s">
        <v>95</v>
      </c>
      <c r="D70" s="18" t="s">
        <v>136</v>
      </c>
      <c r="E70" s="18" t="s">
        <v>137</v>
      </c>
      <c r="F70" s="49">
        <v>10.199999999999999</v>
      </c>
      <c r="G70" s="49">
        <v>9.8000000000000007</v>
      </c>
      <c r="H70" s="18"/>
      <c r="I70" s="11" t="str">
        <f>LEFT(Tabel1[[#This Row],[Ruumi tüüp (TALO Tüüpruumide nimestik)]],2)</f>
        <v>21</v>
      </c>
      <c r="J70" s="22" t="s">
        <v>3</v>
      </c>
      <c r="K70" s="18" t="s">
        <v>9</v>
      </c>
      <c r="L70" s="11" t="str">
        <f>IFERROR(VLOOKUP(Tabel1[[#This Row],[Üürnik]],'Lepingu lisa'!$AW$3:$AX$22,2,FALSE),"")</f>
        <v>SUUR3_24</v>
      </c>
      <c r="M70" s="11" t="str">
        <f>IFERROR(VLOOKUP(Tabel1[[#This Row],[Jaotus]],Tabelid!L:M,2,FALSE),"")</f>
        <v>NONE</v>
      </c>
      <c r="N70" s="11"/>
      <c r="O70" s="32"/>
      <c r="P70" s="32"/>
      <c r="Q70" s="32"/>
      <c r="R70" s="32"/>
      <c r="S70" s="32"/>
      <c r="T70" s="32"/>
      <c r="U70" s="32"/>
      <c r="V70" s="32"/>
      <c r="W70" s="32"/>
      <c r="X70" s="32"/>
      <c r="Y70" s="32"/>
      <c r="Z70" s="32"/>
      <c r="AA70" s="32"/>
      <c r="AB70" s="32"/>
      <c r="AC70" s="32"/>
      <c r="AD70" s="32"/>
      <c r="AE70" s="32"/>
      <c r="AF70" s="32"/>
      <c r="AG70" s="32"/>
    </row>
    <row r="71" spans="1:33" x14ac:dyDescent="0.25">
      <c r="A71" s="18" t="s">
        <v>186</v>
      </c>
      <c r="B71" s="19" t="s">
        <v>210</v>
      </c>
      <c r="C71" s="18" t="s">
        <v>95</v>
      </c>
      <c r="D71" s="18" t="s">
        <v>116</v>
      </c>
      <c r="E71" s="18" t="s">
        <v>100</v>
      </c>
      <c r="F71" s="49">
        <v>4.7</v>
      </c>
      <c r="G71" s="49">
        <v>4.7</v>
      </c>
      <c r="H71" s="18"/>
      <c r="I71" s="11" t="str">
        <f>LEFT(Tabel1[[#This Row],[Ruumi tüüp (TALO Tüüpruumide nimestik)]],2)</f>
        <v>91</v>
      </c>
      <c r="J71" s="22" t="s">
        <v>3</v>
      </c>
      <c r="K71" s="18" t="s">
        <v>9</v>
      </c>
      <c r="L71" s="11" t="str">
        <f>IFERROR(VLOOKUP(Tabel1[[#This Row],[Üürnik]],'Lepingu lisa'!$AW$3:$AX$22,2,FALSE),"")</f>
        <v>SUUR3_24</v>
      </c>
      <c r="M71" s="11" t="str">
        <f>IFERROR(VLOOKUP(Tabel1[[#This Row],[Jaotus]],Tabelid!L:M,2,FALSE),"")</f>
        <v>NONE</v>
      </c>
      <c r="N71" s="11"/>
      <c r="O71" s="32"/>
      <c r="P71" s="32"/>
      <c r="Q71" s="32"/>
      <c r="R71" s="32"/>
      <c r="S71" s="32"/>
      <c r="T71" s="32"/>
      <c r="U71" s="32"/>
      <c r="V71" s="32"/>
      <c r="W71" s="32"/>
      <c r="X71" s="32"/>
      <c r="Y71" s="32"/>
      <c r="Z71" s="32"/>
      <c r="AA71" s="32"/>
      <c r="AB71" s="32"/>
      <c r="AC71" s="32"/>
      <c r="AD71" s="32"/>
      <c r="AE71" s="32"/>
      <c r="AF71" s="32"/>
      <c r="AG71" s="32"/>
    </row>
    <row r="72" spans="1:33" x14ac:dyDescent="0.25">
      <c r="A72" s="18" t="s">
        <v>186</v>
      </c>
      <c r="B72" s="19" t="s">
        <v>211</v>
      </c>
      <c r="C72" s="18" t="s">
        <v>95</v>
      </c>
      <c r="D72" s="18" t="s">
        <v>162</v>
      </c>
      <c r="E72" s="18" t="s">
        <v>100</v>
      </c>
      <c r="F72" s="49">
        <v>4.0999999999999996</v>
      </c>
      <c r="G72" s="49">
        <v>3.9</v>
      </c>
      <c r="H72" s="18"/>
      <c r="I72" s="11" t="str">
        <f>LEFT(Tabel1[[#This Row],[Ruumi tüüp (TALO Tüüpruumide nimestik)]],2)</f>
        <v>91</v>
      </c>
      <c r="J72" s="22" t="s">
        <v>3</v>
      </c>
      <c r="K72" s="18" t="s">
        <v>9</v>
      </c>
      <c r="L72" s="11" t="str">
        <f>IFERROR(VLOOKUP(Tabel1[[#This Row],[Üürnik]],'Lepingu lisa'!$AW$3:$AX$22,2,FALSE),"")</f>
        <v>SUUR3_24</v>
      </c>
      <c r="M72" s="11" t="str">
        <f>IFERROR(VLOOKUP(Tabel1[[#This Row],[Jaotus]],Tabelid!L:M,2,FALSE),"")</f>
        <v>NONE</v>
      </c>
      <c r="N72" s="11"/>
      <c r="O72" s="32"/>
      <c r="P72" s="32"/>
      <c r="Q72" s="32"/>
      <c r="R72" s="32"/>
      <c r="S72" s="32"/>
      <c r="T72" s="32"/>
      <c r="U72" s="32"/>
      <c r="V72" s="32"/>
      <c r="W72" s="32"/>
      <c r="X72" s="32"/>
      <c r="Y72" s="32"/>
      <c r="Z72" s="32"/>
      <c r="AA72" s="32"/>
      <c r="AB72" s="32"/>
      <c r="AC72" s="32"/>
      <c r="AD72" s="32"/>
      <c r="AE72" s="32"/>
      <c r="AF72" s="32"/>
      <c r="AG72" s="32"/>
    </row>
    <row r="73" spans="1:33" x14ac:dyDescent="0.25">
      <c r="A73" s="18" t="s">
        <v>186</v>
      </c>
      <c r="B73" s="19" t="s">
        <v>212</v>
      </c>
      <c r="C73" s="18" t="s">
        <v>95</v>
      </c>
      <c r="D73" s="18" t="s">
        <v>113</v>
      </c>
      <c r="E73" s="18" t="s">
        <v>114</v>
      </c>
      <c r="F73" s="49">
        <v>2.1</v>
      </c>
      <c r="G73" s="49">
        <v>1.9</v>
      </c>
      <c r="H73" s="18"/>
      <c r="I73" s="11" t="str">
        <f>LEFT(Tabel1[[#This Row],[Ruumi tüüp (TALO Tüüpruumide nimestik)]],2)</f>
        <v>73</v>
      </c>
      <c r="J73" s="22" t="s">
        <v>3</v>
      </c>
      <c r="K73" s="18" t="s">
        <v>9</v>
      </c>
      <c r="L73" s="11" t="str">
        <f>IFERROR(VLOOKUP(Tabel1[[#This Row],[Üürnik]],'Lepingu lisa'!$AW$3:$AX$22,2,FALSE),"")</f>
        <v>SUUR3_24</v>
      </c>
      <c r="M73" s="11" t="str">
        <f>IFERROR(VLOOKUP(Tabel1[[#This Row],[Jaotus]],Tabelid!L:M,2,FALSE),"")</f>
        <v>NONE</v>
      </c>
      <c r="N73" s="11"/>
      <c r="O73" s="32"/>
      <c r="P73" s="32"/>
      <c r="Q73" s="32"/>
      <c r="R73" s="32"/>
      <c r="S73" s="32"/>
      <c r="T73" s="32"/>
      <c r="U73" s="32"/>
      <c r="V73" s="32"/>
      <c r="W73" s="32"/>
      <c r="X73" s="32"/>
      <c r="Y73" s="32"/>
      <c r="Z73" s="32"/>
      <c r="AA73" s="32"/>
      <c r="AB73" s="32"/>
      <c r="AC73" s="32"/>
      <c r="AD73" s="32"/>
      <c r="AE73" s="32"/>
      <c r="AF73" s="32"/>
      <c r="AG73" s="32"/>
    </row>
    <row r="74" spans="1:33" x14ac:dyDescent="0.25">
      <c r="A74" s="18" t="s">
        <v>186</v>
      </c>
      <c r="B74" s="19" t="s">
        <v>213</v>
      </c>
      <c r="C74" s="18" t="s">
        <v>95</v>
      </c>
      <c r="D74" s="18" t="s">
        <v>113</v>
      </c>
      <c r="E74" s="18" t="s">
        <v>114</v>
      </c>
      <c r="F74" s="49">
        <v>2.1</v>
      </c>
      <c r="G74" s="49">
        <v>1.9</v>
      </c>
      <c r="H74" s="18"/>
      <c r="I74" s="11" t="str">
        <f>LEFT(Tabel1[[#This Row],[Ruumi tüüp (TALO Tüüpruumide nimestik)]],2)</f>
        <v>73</v>
      </c>
      <c r="J74" s="22" t="s">
        <v>3</v>
      </c>
      <c r="K74" s="18" t="s">
        <v>9</v>
      </c>
      <c r="L74" s="11" t="str">
        <f>IFERROR(VLOOKUP(Tabel1[[#This Row],[Üürnik]],'Lepingu lisa'!$AW$3:$AX$22,2,FALSE),"")</f>
        <v>SUUR3_24</v>
      </c>
      <c r="M74" s="11" t="str">
        <f>IFERROR(VLOOKUP(Tabel1[[#This Row],[Jaotus]],Tabelid!L:M,2,FALSE),"")</f>
        <v>NONE</v>
      </c>
      <c r="N74" s="11"/>
      <c r="O74" s="32"/>
      <c r="P74" s="32"/>
      <c r="Q74" s="32"/>
      <c r="R74" s="32"/>
      <c r="S74" s="32"/>
      <c r="T74" s="32"/>
      <c r="U74" s="32"/>
      <c r="V74" s="32"/>
      <c r="W74" s="32"/>
      <c r="X74" s="32"/>
      <c r="Y74" s="32"/>
      <c r="Z74" s="32"/>
      <c r="AA74" s="32"/>
      <c r="AB74" s="32"/>
      <c r="AC74" s="32"/>
      <c r="AD74" s="32"/>
      <c r="AE74" s="32"/>
      <c r="AF74" s="32"/>
      <c r="AG74" s="32"/>
    </row>
    <row r="75" spans="1:33" x14ac:dyDescent="0.25">
      <c r="A75" s="18" t="s">
        <v>186</v>
      </c>
      <c r="B75" s="19" t="s">
        <v>214</v>
      </c>
      <c r="C75" s="18" t="s">
        <v>102</v>
      </c>
      <c r="D75" s="18" t="s">
        <v>106</v>
      </c>
      <c r="E75" s="18" t="s">
        <v>104</v>
      </c>
      <c r="F75" s="49">
        <v>17.399999999999999</v>
      </c>
      <c r="G75" s="49">
        <v>17.399999999999999</v>
      </c>
      <c r="H75" s="18"/>
      <c r="I75" s="11" t="str">
        <f>LEFT(Tabel1[[#This Row],[Ruumi tüüp (TALO Tüüpruumide nimestik)]],2)</f>
        <v>92</v>
      </c>
      <c r="J75" s="22"/>
      <c r="K75" s="18"/>
      <c r="L75" s="11" t="str">
        <f>IFERROR(VLOOKUP(Tabel1[[#This Row],[Üürnik]],'Lepingu lisa'!$AW$3:$AX$22,2,FALSE),"")</f>
        <v/>
      </c>
      <c r="M75" s="11" t="str">
        <f>IFERROR(VLOOKUP(Tabel1[[#This Row],[Jaotus]],Tabelid!L:M,2,FALSE),"")</f>
        <v/>
      </c>
      <c r="N75" s="11"/>
      <c r="O75" s="32"/>
      <c r="P75" s="32"/>
      <c r="Q75" s="32"/>
      <c r="R75" s="32"/>
      <c r="S75" s="32"/>
      <c r="T75" s="32"/>
      <c r="U75" s="32"/>
      <c r="V75" s="32"/>
      <c r="W75" s="32"/>
      <c r="X75" s="32"/>
      <c r="Y75" s="32"/>
      <c r="Z75" s="32"/>
      <c r="AA75" s="32"/>
      <c r="AB75" s="32"/>
      <c r="AC75" s="32"/>
      <c r="AD75" s="32"/>
      <c r="AE75" s="32"/>
      <c r="AF75" s="32"/>
      <c r="AG75" s="32"/>
    </row>
    <row r="76" spans="1:33" x14ac:dyDescent="0.25">
      <c r="A76" s="18" t="s">
        <v>186</v>
      </c>
      <c r="B76" s="19" t="s">
        <v>215</v>
      </c>
      <c r="C76" s="18" t="s">
        <v>95</v>
      </c>
      <c r="D76" s="18" t="s">
        <v>116</v>
      </c>
      <c r="E76" s="18" t="s">
        <v>100</v>
      </c>
      <c r="F76" s="49">
        <v>10.4</v>
      </c>
      <c r="G76" s="49">
        <v>10</v>
      </c>
      <c r="H76" s="18"/>
      <c r="I76" s="11" t="str">
        <f>LEFT(Tabel1[[#This Row],[Ruumi tüüp (TALO Tüüpruumide nimestik)]],2)</f>
        <v>91</v>
      </c>
      <c r="J76" s="22" t="s">
        <v>3</v>
      </c>
      <c r="K76" s="18" t="s">
        <v>9</v>
      </c>
      <c r="L76" s="11" t="str">
        <f>IFERROR(VLOOKUP(Tabel1[[#This Row],[Üürnik]],'Lepingu lisa'!$AW$3:$AX$22,2,FALSE),"")</f>
        <v>SUUR3_24</v>
      </c>
      <c r="M76" s="11" t="str">
        <f>IFERROR(VLOOKUP(Tabel1[[#This Row],[Jaotus]],Tabelid!L:M,2,FALSE),"")</f>
        <v>NONE</v>
      </c>
      <c r="N76" s="11"/>
      <c r="O76" s="32"/>
      <c r="P76" s="32"/>
      <c r="Q76" s="32"/>
      <c r="R76" s="32"/>
      <c r="S76" s="32"/>
      <c r="T76" s="32"/>
      <c r="U76" s="32"/>
      <c r="V76" s="32"/>
      <c r="W76" s="32"/>
      <c r="X76" s="32"/>
      <c r="Y76" s="32"/>
      <c r="Z76" s="32"/>
      <c r="AA76" s="32"/>
      <c r="AB76" s="32"/>
      <c r="AC76" s="32"/>
      <c r="AD76" s="32"/>
      <c r="AE76" s="32"/>
      <c r="AF76" s="32"/>
      <c r="AG76" s="32"/>
    </row>
    <row r="77" spans="1:33" x14ac:dyDescent="0.25">
      <c r="A77" s="18" t="s">
        <v>186</v>
      </c>
      <c r="B77" s="19" t="s">
        <v>216</v>
      </c>
      <c r="C77" s="18" t="s">
        <v>95</v>
      </c>
      <c r="D77" s="18" t="s">
        <v>162</v>
      </c>
      <c r="E77" s="18" t="s">
        <v>100</v>
      </c>
      <c r="F77" s="49">
        <v>7</v>
      </c>
      <c r="G77" s="49">
        <v>6.2</v>
      </c>
      <c r="H77" s="18"/>
      <c r="I77" s="11" t="str">
        <f>LEFT(Tabel1[[#This Row],[Ruumi tüüp (TALO Tüüpruumide nimestik)]],2)</f>
        <v>91</v>
      </c>
      <c r="J77" s="22" t="s">
        <v>3</v>
      </c>
      <c r="K77" s="18" t="s">
        <v>9</v>
      </c>
      <c r="L77" s="11" t="str">
        <f>IFERROR(VLOOKUP(Tabel1[[#This Row],[Üürnik]],'Lepingu lisa'!$AW$3:$AX$22,2,FALSE),"")</f>
        <v>SUUR3_24</v>
      </c>
      <c r="M77" s="11" t="str">
        <f>IFERROR(VLOOKUP(Tabel1[[#This Row],[Jaotus]],Tabelid!L:M,2,FALSE),"")</f>
        <v>NONE</v>
      </c>
      <c r="N77" s="11"/>
      <c r="O77" s="32"/>
      <c r="P77" s="32"/>
      <c r="Q77" s="32"/>
      <c r="R77" s="32"/>
      <c r="S77" s="32"/>
      <c r="T77" s="32"/>
      <c r="U77" s="32"/>
      <c r="V77" s="32"/>
      <c r="W77" s="32"/>
      <c r="X77" s="32"/>
      <c r="Y77" s="32"/>
      <c r="Z77" s="32"/>
      <c r="AA77" s="32"/>
      <c r="AB77" s="32"/>
      <c r="AC77" s="32"/>
      <c r="AD77" s="32"/>
      <c r="AE77" s="32"/>
      <c r="AF77" s="32"/>
      <c r="AG77" s="32"/>
    </row>
    <row r="78" spans="1:33" x14ac:dyDescent="0.25">
      <c r="A78" s="18" t="s">
        <v>186</v>
      </c>
      <c r="B78" s="19" t="s">
        <v>217</v>
      </c>
      <c r="C78" s="18" t="s">
        <v>95</v>
      </c>
      <c r="D78" s="18" t="s">
        <v>175</v>
      </c>
      <c r="E78" s="18" t="s">
        <v>176</v>
      </c>
      <c r="F78" s="49">
        <v>9.5</v>
      </c>
      <c r="G78" s="49">
        <v>9.1</v>
      </c>
      <c r="H78" s="18"/>
      <c r="I78" s="11" t="str">
        <f>LEFT(Tabel1[[#This Row],[Ruumi tüüp (TALO Tüüpruumide nimestik)]],2)</f>
        <v>49</v>
      </c>
      <c r="J78" s="22" t="s">
        <v>3</v>
      </c>
      <c r="K78" s="18" t="s">
        <v>9</v>
      </c>
      <c r="L78" s="11" t="str">
        <f>IFERROR(VLOOKUP(Tabel1[[#This Row],[Üürnik]],'Lepingu lisa'!$AW$3:$AX$22,2,FALSE),"")</f>
        <v>SUUR3_24</v>
      </c>
      <c r="M78" s="11" t="str">
        <f>IFERROR(VLOOKUP(Tabel1[[#This Row],[Jaotus]],Tabelid!L:M,2,FALSE),"")</f>
        <v>NONE</v>
      </c>
      <c r="N78" s="11"/>
      <c r="O78" s="32"/>
      <c r="P78" s="32"/>
      <c r="Q78" s="32"/>
      <c r="R78" s="32"/>
      <c r="S78" s="32"/>
      <c r="T78" s="32"/>
      <c r="U78" s="32"/>
      <c r="V78" s="32"/>
      <c r="W78" s="32"/>
      <c r="X78" s="32"/>
      <c r="Y78" s="32"/>
      <c r="Z78" s="32"/>
      <c r="AA78" s="32"/>
      <c r="AB78" s="32"/>
      <c r="AC78" s="32"/>
      <c r="AD78" s="32"/>
      <c r="AE78" s="32"/>
      <c r="AF78" s="32"/>
      <c r="AG78" s="32"/>
    </row>
    <row r="79" spans="1:33" x14ac:dyDescent="0.25">
      <c r="A79" s="18" t="s">
        <v>186</v>
      </c>
      <c r="B79" s="19" t="s">
        <v>218</v>
      </c>
      <c r="C79" s="18" t="s">
        <v>95</v>
      </c>
      <c r="D79" s="18" t="s">
        <v>116</v>
      </c>
      <c r="E79" s="18" t="s">
        <v>100</v>
      </c>
      <c r="F79" s="49">
        <v>11</v>
      </c>
      <c r="G79" s="49">
        <v>10.1</v>
      </c>
      <c r="H79" s="18"/>
      <c r="I79" s="11" t="str">
        <f>LEFT(Tabel1[[#This Row],[Ruumi tüüp (TALO Tüüpruumide nimestik)]],2)</f>
        <v>91</v>
      </c>
      <c r="J79" s="22" t="s">
        <v>3</v>
      </c>
      <c r="K79" s="18" t="s">
        <v>9</v>
      </c>
      <c r="L79" s="11" t="str">
        <f>IFERROR(VLOOKUP(Tabel1[[#This Row],[Üürnik]],'Lepingu lisa'!$AW$3:$AX$22,2,FALSE),"")</f>
        <v>SUUR3_24</v>
      </c>
      <c r="M79" s="11" t="str">
        <f>IFERROR(VLOOKUP(Tabel1[[#This Row],[Jaotus]],Tabelid!L:M,2,FALSE),"")</f>
        <v>NONE</v>
      </c>
      <c r="N79" s="11"/>
      <c r="O79" s="32"/>
      <c r="P79" s="32"/>
      <c r="Q79" s="32"/>
      <c r="R79" s="32"/>
      <c r="S79" s="32"/>
      <c r="T79" s="32"/>
      <c r="U79" s="32"/>
      <c r="V79" s="32"/>
      <c r="W79" s="32"/>
      <c r="X79" s="32"/>
      <c r="Y79" s="32"/>
      <c r="Z79" s="32"/>
      <c r="AA79" s="32"/>
      <c r="AB79" s="32"/>
      <c r="AC79" s="32"/>
      <c r="AD79" s="32"/>
      <c r="AE79" s="32"/>
      <c r="AF79" s="32"/>
      <c r="AG79" s="32"/>
    </row>
    <row r="80" spans="1:33" x14ac:dyDescent="0.25">
      <c r="A80" s="18" t="s">
        <v>186</v>
      </c>
      <c r="B80" s="19" t="s">
        <v>219</v>
      </c>
      <c r="C80" s="18" t="s">
        <v>102</v>
      </c>
      <c r="D80" s="18" t="s">
        <v>103</v>
      </c>
      <c r="E80" s="18" t="s">
        <v>104</v>
      </c>
      <c r="F80" s="49">
        <v>4.5</v>
      </c>
      <c r="G80" s="49">
        <v>4.5</v>
      </c>
      <c r="H80" s="18"/>
      <c r="I80" s="11" t="str">
        <f>LEFT(Tabel1[[#This Row],[Ruumi tüüp (TALO Tüüpruumide nimestik)]],2)</f>
        <v>92</v>
      </c>
      <c r="J80" s="22"/>
      <c r="K80" s="18"/>
      <c r="L80" s="11" t="str">
        <f>IFERROR(VLOOKUP(Tabel1[[#This Row],[Üürnik]],'Lepingu lisa'!$AW$3:$AX$22,2,FALSE),"")</f>
        <v/>
      </c>
      <c r="M80" s="11" t="str">
        <f>IFERROR(VLOOKUP(Tabel1[[#This Row],[Jaotus]],Tabelid!L:M,2,FALSE),"")</f>
        <v/>
      </c>
      <c r="N80" s="11"/>
      <c r="O80" s="32"/>
      <c r="P80" s="32"/>
      <c r="Q80" s="32"/>
      <c r="R80" s="32"/>
      <c r="S80" s="32"/>
      <c r="T80" s="32"/>
      <c r="U80" s="32"/>
      <c r="V80" s="32"/>
      <c r="W80" s="32"/>
      <c r="X80" s="32"/>
      <c r="Y80" s="32"/>
      <c r="Z80" s="32"/>
      <c r="AA80" s="32"/>
      <c r="AB80" s="32"/>
      <c r="AC80" s="32"/>
      <c r="AD80" s="32"/>
      <c r="AE80" s="32"/>
      <c r="AF80" s="32"/>
      <c r="AG80" s="32"/>
    </row>
    <row r="81" spans="1:33" x14ac:dyDescent="0.25">
      <c r="A81" s="18" t="s">
        <v>186</v>
      </c>
      <c r="B81" s="19" t="s">
        <v>220</v>
      </c>
      <c r="C81" s="18" t="s">
        <v>95</v>
      </c>
      <c r="D81" s="18" t="s">
        <v>136</v>
      </c>
      <c r="E81" s="18" t="s">
        <v>137</v>
      </c>
      <c r="F81" s="49">
        <v>17.8</v>
      </c>
      <c r="G81" s="49">
        <v>17.2</v>
      </c>
      <c r="H81" s="18"/>
      <c r="I81" s="11" t="str">
        <f>LEFT(Tabel1[[#This Row],[Ruumi tüüp (TALO Tüüpruumide nimestik)]],2)</f>
        <v>21</v>
      </c>
      <c r="J81" s="22" t="s">
        <v>3</v>
      </c>
      <c r="K81" s="18" t="s">
        <v>9</v>
      </c>
      <c r="L81" s="11" t="str">
        <f>IFERROR(VLOOKUP(Tabel1[[#This Row],[Üürnik]],'Lepingu lisa'!$AW$3:$AX$22,2,FALSE),"")</f>
        <v>SUUR3_24</v>
      </c>
      <c r="M81" s="11" t="str">
        <f>IFERROR(VLOOKUP(Tabel1[[#This Row],[Jaotus]],Tabelid!L:M,2,FALSE),"")</f>
        <v>NONE</v>
      </c>
      <c r="N81" s="11"/>
      <c r="O81" s="32"/>
      <c r="P81" s="32"/>
      <c r="Q81" s="32"/>
      <c r="R81" s="32"/>
      <c r="S81" s="32"/>
      <c r="T81" s="32"/>
      <c r="U81" s="32"/>
      <c r="V81" s="32"/>
      <c r="W81" s="32"/>
      <c r="X81" s="32"/>
      <c r="Y81" s="32"/>
      <c r="Z81" s="32"/>
      <c r="AA81" s="32"/>
      <c r="AB81" s="32"/>
      <c r="AC81" s="32"/>
      <c r="AD81" s="32"/>
      <c r="AE81" s="32"/>
      <c r="AF81" s="32"/>
      <c r="AG81" s="32"/>
    </row>
    <row r="82" spans="1:33" x14ac:dyDescent="0.25">
      <c r="A82" s="18" t="s">
        <v>186</v>
      </c>
      <c r="B82" s="19" t="s">
        <v>221</v>
      </c>
      <c r="C82" s="18" t="s">
        <v>95</v>
      </c>
      <c r="D82" s="18" t="s">
        <v>136</v>
      </c>
      <c r="E82" s="18" t="s">
        <v>137</v>
      </c>
      <c r="F82" s="49">
        <v>11.7</v>
      </c>
      <c r="G82" s="49">
        <v>11.1</v>
      </c>
      <c r="H82" s="18"/>
      <c r="I82" s="11" t="str">
        <f>LEFT(Tabel1[[#This Row],[Ruumi tüüp (TALO Tüüpruumide nimestik)]],2)</f>
        <v>21</v>
      </c>
      <c r="J82" s="22" t="s">
        <v>3</v>
      </c>
      <c r="K82" s="18" t="s">
        <v>9</v>
      </c>
      <c r="L82" s="11" t="str">
        <f>IFERROR(VLOOKUP(Tabel1[[#This Row],[Üürnik]],'Lepingu lisa'!$AW$3:$AX$22,2,FALSE),"")</f>
        <v>SUUR3_24</v>
      </c>
      <c r="M82" s="11" t="str">
        <f>IFERROR(VLOOKUP(Tabel1[[#This Row],[Jaotus]],Tabelid!L:M,2,FALSE),"")</f>
        <v>NONE</v>
      </c>
      <c r="N82" s="11"/>
      <c r="O82" s="32"/>
      <c r="P82" s="32"/>
      <c r="Q82" s="32"/>
      <c r="R82" s="32"/>
      <c r="S82" s="32"/>
      <c r="T82" s="32"/>
      <c r="U82" s="32"/>
      <c r="V82" s="32"/>
      <c r="W82" s="32"/>
      <c r="X82" s="32"/>
      <c r="Y82" s="32"/>
      <c r="Z82" s="32"/>
      <c r="AA82" s="32"/>
      <c r="AB82" s="32"/>
      <c r="AC82" s="32"/>
      <c r="AD82" s="32"/>
      <c r="AE82" s="32"/>
      <c r="AF82" s="32"/>
      <c r="AG82" s="32"/>
    </row>
    <row r="83" spans="1:33" x14ac:dyDescent="0.25">
      <c r="A83" s="18" t="s">
        <v>186</v>
      </c>
      <c r="B83" s="19" t="s">
        <v>222</v>
      </c>
      <c r="C83" s="18" t="s">
        <v>95</v>
      </c>
      <c r="D83" s="18" t="s">
        <v>136</v>
      </c>
      <c r="E83" s="18" t="s">
        <v>137</v>
      </c>
      <c r="F83" s="49">
        <v>6.8</v>
      </c>
      <c r="G83" s="49">
        <v>6.4</v>
      </c>
      <c r="H83" s="18"/>
      <c r="I83" s="11" t="str">
        <f>LEFT(Tabel1[[#This Row],[Ruumi tüüp (TALO Tüüpruumide nimestik)]],2)</f>
        <v>21</v>
      </c>
      <c r="J83" s="22" t="s">
        <v>3</v>
      </c>
      <c r="K83" s="18" t="s">
        <v>9</v>
      </c>
      <c r="L83" s="11" t="str">
        <f>IFERROR(VLOOKUP(Tabel1[[#This Row],[Üürnik]],'Lepingu lisa'!$AW$3:$AX$22,2,FALSE),"")</f>
        <v>SUUR3_24</v>
      </c>
      <c r="M83" s="11" t="str">
        <f>IFERROR(VLOOKUP(Tabel1[[#This Row],[Jaotus]],Tabelid!L:M,2,FALSE),"")</f>
        <v>NONE</v>
      </c>
      <c r="N83" s="11"/>
      <c r="O83" s="32"/>
      <c r="P83" s="32"/>
      <c r="Q83" s="32"/>
      <c r="R83" s="32"/>
      <c r="S83" s="32"/>
      <c r="T83" s="32"/>
      <c r="U83" s="32"/>
      <c r="V83" s="32"/>
      <c r="W83" s="32"/>
      <c r="X83" s="32"/>
      <c r="Y83" s="32"/>
      <c r="Z83" s="32"/>
      <c r="AA83" s="32"/>
      <c r="AB83" s="32"/>
      <c r="AC83" s="32"/>
      <c r="AD83" s="32"/>
      <c r="AE83" s="32"/>
      <c r="AF83" s="32"/>
      <c r="AG83" s="32"/>
    </row>
    <row r="84" spans="1:33" x14ac:dyDescent="0.25">
      <c r="A84" s="18" t="s">
        <v>186</v>
      </c>
      <c r="B84" s="19" t="s">
        <v>223</v>
      </c>
      <c r="C84" s="18" t="s">
        <v>95</v>
      </c>
      <c r="D84" s="18" t="s">
        <v>136</v>
      </c>
      <c r="E84" s="18" t="s">
        <v>137</v>
      </c>
      <c r="F84" s="49">
        <v>6.9</v>
      </c>
      <c r="G84" s="49">
        <v>6.3</v>
      </c>
      <c r="H84" s="18"/>
      <c r="I84" s="11" t="str">
        <f>LEFT(Tabel1[[#This Row],[Ruumi tüüp (TALO Tüüpruumide nimestik)]],2)</f>
        <v>21</v>
      </c>
      <c r="J84" s="22" t="s">
        <v>3</v>
      </c>
      <c r="K84" s="18" t="s">
        <v>9</v>
      </c>
      <c r="L84" s="11" t="str">
        <f>IFERROR(VLOOKUP(Tabel1[[#This Row],[Üürnik]],'Lepingu lisa'!$AW$3:$AX$22,2,FALSE),"")</f>
        <v>SUUR3_24</v>
      </c>
      <c r="M84" s="11" t="str">
        <f>IFERROR(VLOOKUP(Tabel1[[#This Row],[Jaotus]],Tabelid!L:M,2,FALSE),"")</f>
        <v>NONE</v>
      </c>
      <c r="N84" s="11"/>
      <c r="O84" s="32"/>
      <c r="P84" s="32"/>
      <c r="Q84" s="32"/>
      <c r="R84" s="32"/>
      <c r="S84" s="32"/>
      <c r="T84" s="32"/>
      <c r="U84" s="32"/>
      <c r="V84" s="32"/>
      <c r="W84" s="32"/>
      <c r="X84" s="32"/>
      <c r="Y84" s="32"/>
      <c r="Z84" s="32"/>
      <c r="AA84" s="32"/>
      <c r="AB84" s="32"/>
      <c r="AC84" s="32"/>
      <c r="AD84" s="32"/>
      <c r="AE84" s="32"/>
      <c r="AF84" s="32"/>
      <c r="AG84" s="32"/>
    </row>
    <row r="85" spans="1:33" x14ac:dyDescent="0.25">
      <c r="A85" s="18" t="s">
        <v>224</v>
      </c>
      <c r="B85" s="19" t="s">
        <v>225</v>
      </c>
      <c r="C85" s="18" t="s">
        <v>102</v>
      </c>
      <c r="D85" s="18" t="s">
        <v>106</v>
      </c>
      <c r="E85" s="18" t="s">
        <v>104</v>
      </c>
      <c r="F85" s="49">
        <v>16.7</v>
      </c>
      <c r="G85" s="49">
        <v>16.7</v>
      </c>
      <c r="H85" s="18"/>
      <c r="I85" s="11" t="str">
        <f>LEFT(Tabel1[[#This Row],[Ruumi tüüp (TALO Tüüpruumide nimestik)]],2)</f>
        <v>92</v>
      </c>
      <c r="J85" s="22"/>
      <c r="K85" s="18"/>
      <c r="L85" s="11" t="str">
        <f>IFERROR(VLOOKUP(Tabel1[[#This Row],[Üürnik]],'Lepingu lisa'!$AW$3:$AX$22,2,FALSE),"")</f>
        <v/>
      </c>
      <c r="M85" s="11" t="str">
        <f>IFERROR(VLOOKUP(Tabel1[[#This Row],[Jaotus]],Tabelid!L:M,2,FALSE),"")</f>
        <v/>
      </c>
      <c r="N85" s="11"/>
      <c r="O85" s="32"/>
      <c r="P85" s="32"/>
      <c r="Q85" s="32"/>
      <c r="R85" s="32"/>
      <c r="S85" s="32"/>
      <c r="T85" s="32"/>
      <c r="U85" s="32"/>
      <c r="V85" s="32"/>
      <c r="W85" s="32"/>
      <c r="X85" s="32"/>
      <c r="Y85" s="32"/>
      <c r="Z85" s="32"/>
      <c r="AA85" s="32"/>
      <c r="AB85" s="32"/>
      <c r="AC85" s="32"/>
      <c r="AD85" s="32"/>
      <c r="AE85" s="32"/>
      <c r="AF85" s="32"/>
      <c r="AG85" s="32"/>
    </row>
    <row r="86" spans="1:33" x14ac:dyDescent="0.25">
      <c r="A86" s="18" t="s">
        <v>224</v>
      </c>
      <c r="B86" s="19" t="s">
        <v>226</v>
      </c>
      <c r="C86" s="18" t="s">
        <v>95</v>
      </c>
      <c r="D86" s="18" t="s">
        <v>116</v>
      </c>
      <c r="E86" s="18" t="s">
        <v>100</v>
      </c>
      <c r="F86" s="49">
        <v>10.3</v>
      </c>
      <c r="G86" s="49">
        <v>10.1</v>
      </c>
      <c r="H86" s="18"/>
      <c r="I86" s="11" t="str">
        <f>LEFT(Tabel1[[#This Row],[Ruumi tüüp (TALO Tüüpruumide nimestik)]],2)</f>
        <v>91</v>
      </c>
      <c r="J86" s="22" t="s">
        <v>3</v>
      </c>
      <c r="K86" s="18" t="s">
        <v>9</v>
      </c>
      <c r="L86" s="11" t="str">
        <f>IFERROR(VLOOKUP(Tabel1[[#This Row],[Üürnik]],'Lepingu lisa'!$AW$3:$AX$22,2,FALSE),"")</f>
        <v>SUUR3_24</v>
      </c>
      <c r="M86" s="11" t="str">
        <f>IFERROR(VLOOKUP(Tabel1[[#This Row],[Jaotus]],Tabelid!L:M,2,FALSE),"")</f>
        <v>NONE</v>
      </c>
      <c r="N86" s="11"/>
      <c r="O86" s="32"/>
      <c r="P86" s="32"/>
      <c r="Q86" s="32"/>
      <c r="R86" s="32"/>
      <c r="S86" s="32"/>
      <c r="T86" s="32"/>
      <c r="U86" s="32"/>
      <c r="V86" s="32"/>
      <c r="W86" s="32"/>
      <c r="X86" s="32"/>
      <c r="Y86" s="32"/>
      <c r="Z86" s="32"/>
      <c r="AA86" s="32"/>
      <c r="AB86" s="32"/>
      <c r="AC86" s="32"/>
      <c r="AD86" s="32"/>
      <c r="AE86" s="32"/>
      <c r="AF86" s="32"/>
      <c r="AG86" s="32"/>
    </row>
    <row r="87" spans="1:33" x14ac:dyDescent="0.25">
      <c r="A87" s="18" t="s">
        <v>224</v>
      </c>
      <c r="B87" s="19" t="s">
        <v>227</v>
      </c>
      <c r="C87" s="18" t="s">
        <v>102</v>
      </c>
      <c r="D87" s="18" t="s">
        <v>103</v>
      </c>
      <c r="E87" s="18" t="s">
        <v>104</v>
      </c>
      <c r="F87" s="49">
        <v>4.0999999999999996</v>
      </c>
      <c r="G87" s="49">
        <v>4.0999999999999996</v>
      </c>
      <c r="H87" s="18"/>
      <c r="I87" s="11" t="str">
        <f>LEFT(Tabel1[[#This Row],[Ruumi tüüp (TALO Tüüpruumide nimestik)]],2)</f>
        <v>92</v>
      </c>
      <c r="J87" s="22"/>
      <c r="K87" s="18"/>
      <c r="L87" s="11" t="str">
        <f>IFERROR(VLOOKUP(Tabel1[[#This Row],[Üürnik]],'Lepingu lisa'!$AW$3:$AX$22,2,FALSE),"")</f>
        <v/>
      </c>
      <c r="M87" s="11" t="str">
        <f>IFERROR(VLOOKUP(Tabel1[[#This Row],[Jaotus]],Tabelid!L:M,2,FALSE),"")</f>
        <v/>
      </c>
      <c r="N87" s="11"/>
      <c r="O87" s="32"/>
      <c r="P87" s="32"/>
      <c r="Q87" s="32"/>
      <c r="R87" s="32"/>
      <c r="S87" s="32"/>
      <c r="T87" s="32"/>
      <c r="U87" s="32"/>
      <c r="V87" s="32"/>
      <c r="W87" s="32"/>
      <c r="X87" s="32"/>
      <c r="Y87" s="32"/>
      <c r="Z87" s="32"/>
      <c r="AA87" s="32"/>
      <c r="AB87" s="32"/>
      <c r="AC87" s="32"/>
      <c r="AD87" s="32"/>
      <c r="AE87" s="32"/>
      <c r="AF87" s="32"/>
      <c r="AG87" s="32"/>
    </row>
    <row r="88" spans="1:33" x14ac:dyDescent="0.25">
      <c r="A88" s="18" t="s">
        <v>224</v>
      </c>
      <c r="B88" s="19" t="s">
        <v>228</v>
      </c>
      <c r="C88" s="18" t="s">
        <v>95</v>
      </c>
      <c r="D88" s="18" t="s">
        <v>229</v>
      </c>
      <c r="E88" s="18" t="s">
        <v>137</v>
      </c>
      <c r="F88" s="49">
        <v>20.3</v>
      </c>
      <c r="G88" s="49">
        <v>20</v>
      </c>
      <c r="H88" s="18" t="s">
        <v>149</v>
      </c>
      <c r="I88" s="11" t="str">
        <f>LEFT(Tabel1[[#This Row],[Ruumi tüüp (TALO Tüüpruumide nimestik)]],2)</f>
        <v>21</v>
      </c>
      <c r="J88" s="22" t="s">
        <v>3</v>
      </c>
      <c r="K88" s="18" t="s">
        <v>9</v>
      </c>
      <c r="L88" s="11" t="str">
        <f>IFERROR(VLOOKUP(Tabel1[[#This Row],[Üürnik]],'Lepingu lisa'!$AW$3:$AX$22,2,FALSE),"")</f>
        <v>SUUR3_24</v>
      </c>
      <c r="M88" s="11" t="str">
        <f>IFERROR(VLOOKUP(Tabel1[[#This Row],[Jaotus]],Tabelid!L:M,2,FALSE),"")</f>
        <v>NONE</v>
      </c>
      <c r="N88" s="11"/>
      <c r="O88" s="32"/>
      <c r="P88" s="32"/>
      <c r="Q88" s="32"/>
      <c r="R88" s="32"/>
      <c r="S88" s="32"/>
      <c r="T88" s="32"/>
      <c r="U88" s="32"/>
      <c r="V88" s="32"/>
      <c r="W88" s="32"/>
      <c r="X88" s="32"/>
      <c r="Y88" s="32"/>
      <c r="Z88" s="32"/>
      <c r="AA88" s="32"/>
      <c r="AB88" s="32"/>
      <c r="AC88" s="32"/>
      <c r="AD88" s="32"/>
      <c r="AE88" s="32"/>
      <c r="AF88" s="32"/>
      <c r="AG88" s="32"/>
    </row>
    <row r="89" spans="1:33" x14ac:dyDescent="0.25">
      <c r="A89" s="18" t="s">
        <v>224</v>
      </c>
      <c r="B89" s="19" t="s">
        <v>230</v>
      </c>
      <c r="C89" s="18" t="s">
        <v>95</v>
      </c>
      <c r="D89" s="18" t="s">
        <v>116</v>
      </c>
      <c r="E89" s="18" t="s">
        <v>100</v>
      </c>
      <c r="F89" s="49">
        <v>41.3</v>
      </c>
      <c r="G89" s="49">
        <v>39.700000000000003</v>
      </c>
      <c r="H89" s="18"/>
      <c r="I89" s="11" t="str">
        <f>LEFT(Tabel1[[#This Row],[Ruumi tüüp (TALO Tüüpruumide nimestik)]],2)</f>
        <v>91</v>
      </c>
      <c r="J89" s="22" t="s">
        <v>3</v>
      </c>
      <c r="K89" s="18" t="s">
        <v>9</v>
      </c>
      <c r="L89" s="11" t="str">
        <f>IFERROR(VLOOKUP(Tabel1[[#This Row],[Üürnik]],'Lepingu lisa'!$AW$3:$AX$22,2,FALSE),"")</f>
        <v>SUUR3_24</v>
      </c>
      <c r="M89" s="11" t="str">
        <f>IFERROR(VLOOKUP(Tabel1[[#This Row],[Jaotus]],Tabelid!L:M,2,FALSE),"")</f>
        <v>NONE</v>
      </c>
      <c r="N89" s="11"/>
      <c r="O89" s="32"/>
      <c r="P89" s="32"/>
      <c r="Q89" s="32"/>
      <c r="R89" s="32"/>
      <c r="S89" s="32"/>
      <c r="T89" s="32"/>
      <c r="U89" s="32"/>
      <c r="V89" s="32"/>
      <c r="W89" s="32"/>
      <c r="X89" s="32"/>
      <c r="Y89" s="32"/>
      <c r="Z89" s="32"/>
      <c r="AA89" s="32"/>
      <c r="AB89" s="32"/>
      <c r="AC89" s="32"/>
      <c r="AD89" s="32"/>
      <c r="AE89" s="32"/>
      <c r="AF89" s="32"/>
      <c r="AG89" s="32"/>
    </row>
    <row r="90" spans="1:33" x14ac:dyDescent="0.25">
      <c r="A90" s="18" t="s">
        <v>224</v>
      </c>
      <c r="B90" s="19" t="s">
        <v>231</v>
      </c>
      <c r="C90" s="18" t="s">
        <v>95</v>
      </c>
      <c r="D90" s="18" t="s">
        <v>193</v>
      </c>
      <c r="E90" s="18" t="s">
        <v>194</v>
      </c>
      <c r="F90" s="49">
        <v>2.5</v>
      </c>
      <c r="G90" s="49">
        <v>2.2999999999999998</v>
      </c>
      <c r="H90" s="18"/>
      <c r="I90" s="11" t="str">
        <f>LEFT(Tabel1[[#This Row],[Ruumi tüüp (TALO Tüüpruumide nimestik)]],2)</f>
        <v>51</v>
      </c>
      <c r="J90" s="22" t="s">
        <v>3</v>
      </c>
      <c r="K90" s="18" t="s">
        <v>9</v>
      </c>
      <c r="L90" s="11" t="str">
        <f>IFERROR(VLOOKUP(Tabel1[[#This Row],[Üürnik]],'Lepingu lisa'!$AW$3:$AX$22,2,FALSE),"")</f>
        <v>SUUR3_24</v>
      </c>
      <c r="M90" s="11" t="str">
        <f>IFERROR(VLOOKUP(Tabel1[[#This Row],[Jaotus]],Tabelid!L:M,2,FALSE),"")</f>
        <v>NONE</v>
      </c>
      <c r="N90" s="11"/>
      <c r="O90" s="32"/>
      <c r="P90" s="32"/>
      <c r="Q90" s="32"/>
      <c r="R90" s="32"/>
      <c r="S90" s="32"/>
      <c r="T90" s="32"/>
      <c r="U90" s="32"/>
      <c r="V90" s="32"/>
      <c r="W90" s="32"/>
      <c r="X90" s="32"/>
      <c r="Y90" s="32"/>
      <c r="Z90" s="32"/>
      <c r="AA90" s="32"/>
      <c r="AB90" s="32"/>
      <c r="AC90" s="32"/>
      <c r="AD90" s="32"/>
      <c r="AE90" s="32"/>
      <c r="AF90" s="32"/>
      <c r="AG90" s="32"/>
    </row>
    <row r="91" spans="1:33" x14ac:dyDescent="0.25">
      <c r="A91" s="18" t="s">
        <v>224</v>
      </c>
      <c r="B91" s="19" t="s">
        <v>232</v>
      </c>
      <c r="C91" s="18" t="s">
        <v>95</v>
      </c>
      <c r="D91" s="18" t="s">
        <v>132</v>
      </c>
      <c r="E91" s="18" t="s">
        <v>133</v>
      </c>
      <c r="F91" s="49">
        <v>2.5</v>
      </c>
      <c r="G91" s="49">
        <v>2.4</v>
      </c>
      <c r="H91" s="18"/>
      <c r="I91" s="11" t="str">
        <f>LEFT(Tabel1[[#This Row],[Ruumi tüüp (TALO Tüüpruumide nimestik)]],2)</f>
        <v>23</v>
      </c>
      <c r="J91" s="22" t="s">
        <v>3</v>
      </c>
      <c r="K91" s="18" t="s">
        <v>9</v>
      </c>
      <c r="L91" s="11" t="str">
        <f>IFERROR(VLOOKUP(Tabel1[[#This Row],[Üürnik]],'Lepingu lisa'!$AW$3:$AX$22,2,FALSE),"")</f>
        <v>SUUR3_24</v>
      </c>
      <c r="M91" s="11" t="str">
        <f>IFERROR(VLOOKUP(Tabel1[[#This Row],[Jaotus]],Tabelid!L:M,2,FALSE),"")</f>
        <v>NONE</v>
      </c>
      <c r="N91" s="11"/>
      <c r="O91" s="32"/>
      <c r="P91" s="32"/>
      <c r="Q91" s="32"/>
      <c r="R91" s="32"/>
      <c r="S91" s="32"/>
      <c r="T91" s="32"/>
      <c r="U91" s="32"/>
      <c r="V91" s="32"/>
      <c r="W91" s="32"/>
      <c r="X91" s="32"/>
      <c r="Y91" s="32"/>
      <c r="Z91" s="32"/>
      <c r="AA91" s="32"/>
      <c r="AB91" s="32"/>
      <c r="AC91" s="32"/>
      <c r="AD91" s="32"/>
      <c r="AE91" s="32"/>
      <c r="AF91" s="32"/>
      <c r="AG91" s="32"/>
    </row>
    <row r="92" spans="1:33" x14ac:dyDescent="0.25">
      <c r="A92" s="18" t="s">
        <v>224</v>
      </c>
      <c r="B92" s="19" t="s">
        <v>233</v>
      </c>
      <c r="C92" s="18" t="s">
        <v>95</v>
      </c>
      <c r="D92" s="18" t="s">
        <v>136</v>
      </c>
      <c r="E92" s="18" t="s">
        <v>137</v>
      </c>
      <c r="F92" s="49">
        <v>17.8</v>
      </c>
      <c r="G92" s="49">
        <v>17.399999999999999</v>
      </c>
      <c r="H92" s="18"/>
      <c r="I92" s="11" t="str">
        <f>LEFT(Tabel1[[#This Row],[Ruumi tüüp (TALO Tüüpruumide nimestik)]],2)</f>
        <v>21</v>
      </c>
      <c r="J92" s="22" t="s">
        <v>3</v>
      </c>
      <c r="K92" s="18" t="s">
        <v>9</v>
      </c>
      <c r="L92" s="11" t="str">
        <f>IFERROR(VLOOKUP(Tabel1[[#This Row],[Üürnik]],'Lepingu lisa'!$AW$3:$AX$22,2,FALSE),"")</f>
        <v>SUUR3_24</v>
      </c>
      <c r="M92" s="11" t="str">
        <f>IFERROR(VLOOKUP(Tabel1[[#This Row],[Jaotus]],Tabelid!L:M,2,FALSE),"")</f>
        <v>NONE</v>
      </c>
      <c r="N92" s="11"/>
      <c r="O92" s="32"/>
      <c r="P92" s="32"/>
      <c r="Q92" s="32"/>
      <c r="R92" s="32"/>
      <c r="S92" s="32"/>
      <c r="T92" s="32"/>
      <c r="U92" s="32"/>
      <c r="V92" s="32"/>
      <c r="W92" s="32"/>
      <c r="X92" s="32"/>
      <c r="Y92" s="32"/>
      <c r="Z92" s="32"/>
      <c r="AA92" s="32"/>
      <c r="AB92" s="32"/>
      <c r="AC92" s="32"/>
      <c r="AD92" s="32"/>
      <c r="AE92" s="32"/>
      <c r="AF92" s="32"/>
      <c r="AG92" s="32"/>
    </row>
    <row r="93" spans="1:33" x14ac:dyDescent="0.25">
      <c r="A93" s="18" t="s">
        <v>224</v>
      </c>
      <c r="B93" s="19" t="s">
        <v>234</v>
      </c>
      <c r="C93" s="18" t="s">
        <v>95</v>
      </c>
      <c r="D93" s="18" t="s">
        <v>136</v>
      </c>
      <c r="E93" s="18" t="s">
        <v>137</v>
      </c>
      <c r="F93" s="49">
        <v>26.3</v>
      </c>
      <c r="G93" s="49">
        <v>25.6</v>
      </c>
      <c r="H93" s="18"/>
      <c r="I93" s="11" t="str">
        <f>LEFT(Tabel1[[#This Row],[Ruumi tüüp (TALO Tüüpruumide nimestik)]],2)</f>
        <v>21</v>
      </c>
      <c r="J93" s="22" t="s">
        <v>3</v>
      </c>
      <c r="K93" s="18" t="s">
        <v>9</v>
      </c>
      <c r="L93" s="11" t="str">
        <f>IFERROR(VLOOKUP(Tabel1[[#This Row],[Üürnik]],'Lepingu lisa'!$AW$3:$AX$22,2,FALSE),"")</f>
        <v>SUUR3_24</v>
      </c>
      <c r="M93" s="11" t="str">
        <f>IFERROR(VLOOKUP(Tabel1[[#This Row],[Jaotus]],Tabelid!L:M,2,FALSE),"")</f>
        <v>NONE</v>
      </c>
      <c r="N93" s="11"/>
      <c r="O93" s="32"/>
      <c r="P93" s="32"/>
      <c r="Q93" s="32"/>
      <c r="R93" s="32"/>
      <c r="S93" s="32"/>
      <c r="T93" s="32"/>
      <c r="U93" s="32"/>
      <c r="V93" s="32"/>
      <c r="W93" s="32"/>
      <c r="X93" s="32"/>
      <c r="Y93" s="32"/>
      <c r="Z93" s="32"/>
      <c r="AA93" s="32"/>
      <c r="AB93" s="32"/>
      <c r="AC93" s="32"/>
      <c r="AD93" s="32"/>
      <c r="AE93" s="32"/>
      <c r="AF93" s="32"/>
      <c r="AG93" s="32"/>
    </row>
    <row r="94" spans="1:33" x14ac:dyDescent="0.25">
      <c r="A94" s="18" t="s">
        <v>224</v>
      </c>
      <c r="B94" s="19" t="s">
        <v>235</v>
      </c>
      <c r="C94" s="18" t="s">
        <v>95</v>
      </c>
      <c r="D94" s="18" t="s">
        <v>132</v>
      </c>
      <c r="E94" s="18" t="s">
        <v>133</v>
      </c>
      <c r="F94" s="49">
        <v>3</v>
      </c>
      <c r="G94" s="49">
        <v>2.7</v>
      </c>
      <c r="H94" s="18"/>
      <c r="I94" s="11" t="str">
        <f>LEFT(Tabel1[[#This Row],[Ruumi tüüp (TALO Tüüpruumide nimestik)]],2)</f>
        <v>23</v>
      </c>
      <c r="J94" s="22" t="s">
        <v>3</v>
      </c>
      <c r="K94" s="18" t="s">
        <v>9</v>
      </c>
      <c r="L94" s="11" t="str">
        <f>IFERROR(VLOOKUP(Tabel1[[#This Row],[Üürnik]],'Lepingu lisa'!$AW$3:$AX$22,2,FALSE),"")</f>
        <v>SUUR3_24</v>
      </c>
      <c r="M94" s="11" t="str">
        <f>IFERROR(VLOOKUP(Tabel1[[#This Row],[Jaotus]],Tabelid!L:M,2,FALSE),"")</f>
        <v>NONE</v>
      </c>
      <c r="N94" s="11"/>
      <c r="O94" s="32"/>
      <c r="P94" s="32"/>
      <c r="Q94" s="32"/>
      <c r="R94" s="32"/>
      <c r="S94" s="32"/>
      <c r="T94" s="32"/>
      <c r="U94" s="32"/>
      <c r="V94" s="32"/>
      <c r="W94" s="32"/>
      <c r="X94" s="32"/>
      <c r="Y94" s="32"/>
      <c r="Z94" s="32"/>
      <c r="AA94" s="32"/>
      <c r="AB94" s="32"/>
      <c r="AC94" s="32"/>
      <c r="AD94" s="32"/>
      <c r="AE94" s="32"/>
      <c r="AF94" s="32"/>
      <c r="AG94" s="32"/>
    </row>
    <row r="95" spans="1:33" x14ac:dyDescent="0.25">
      <c r="A95" s="18" t="s">
        <v>224</v>
      </c>
      <c r="B95" s="19" t="s">
        <v>236</v>
      </c>
      <c r="C95" s="18" t="s">
        <v>95</v>
      </c>
      <c r="D95" s="18" t="s">
        <v>136</v>
      </c>
      <c r="E95" s="18" t="s">
        <v>137</v>
      </c>
      <c r="F95" s="49">
        <v>17.899999999999999</v>
      </c>
      <c r="G95" s="49">
        <v>17.2</v>
      </c>
      <c r="H95" s="18"/>
      <c r="I95" s="11" t="str">
        <f>LEFT(Tabel1[[#This Row],[Ruumi tüüp (TALO Tüüpruumide nimestik)]],2)</f>
        <v>21</v>
      </c>
      <c r="J95" s="22" t="s">
        <v>3</v>
      </c>
      <c r="K95" s="18" t="s">
        <v>9</v>
      </c>
      <c r="L95" s="11" t="str">
        <f>IFERROR(VLOOKUP(Tabel1[[#This Row],[Üürnik]],'Lepingu lisa'!$AW$3:$AX$22,2,FALSE),"")</f>
        <v>SUUR3_24</v>
      </c>
      <c r="M95" s="11" t="str">
        <f>IFERROR(VLOOKUP(Tabel1[[#This Row],[Jaotus]],Tabelid!L:M,2,FALSE),"")</f>
        <v>NONE</v>
      </c>
      <c r="N95" s="11"/>
      <c r="O95" s="32"/>
      <c r="P95" s="32"/>
      <c r="Q95" s="32"/>
      <c r="R95" s="32"/>
      <c r="S95" s="32"/>
      <c r="T95" s="32"/>
      <c r="U95" s="32"/>
      <c r="V95" s="32"/>
      <c r="W95" s="32"/>
      <c r="X95" s="32"/>
      <c r="Y95" s="32"/>
      <c r="Z95" s="32"/>
      <c r="AA95" s="32"/>
      <c r="AB95" s="32"/>
      <c r="AC95" s="32"/>
      <c r="AD95" s="32"/>
      <c r="AE95" s="32"/>
      <c r="AF95" s="32"/>
      <c r="AG95" s="32"/>
    </row>
    <row r="96" spans="1:33" x14ac:dyDescent="0.25">
      <c r="A96" s="18" t="s">
        <v>224</v>
      </c>
      <c r="B96" s="19" t="s">
        <v>237</v>
      </c>
      <c r="C96" s="18" t="s">
        <v>95</v>
      </c>
      <c r="D96" s="18" t="s">
        <v>136</v>
      </c>
      <c r="E96" s="18" t="s">
        <v>137</v>
      </c>
      <c r="F96" s="49">
        <v>18.2</v>
      </c>
      <c r="G96" s="49">
        <v>17.399999999999999</v>
      </c>
      <c r="H96" s="18"/>
      <c r="I96" s="11" t="str">
        <f>LEFT(Tabel1[[#This Row],[Ruumi tüüp (TALO Tüüpruumide nimestik)]],2)</f>
        <v>21</v>
      </c>
      <c r="J96" s="22" t="s">
        <v>3</v>
      </c>
      <c r="K96" s="18" t="s">
        <v>9</v>
      </c>
      <c r="L96" s="11" t="str">
        <f>IFERROR(VLOOKUP(Tabel1[[#This Row],[Üürnik]],'Lepingu lisa'!$AW$3:$AX$22,2,FALSE),"")</f>
        <v>SUUR3_24</v>
      </c>
      <c r="M96" s="11" t="str">
        <f>IFERROR(VLOOKUP(Tabel1[[#This Row],[Jaotus]],Tabelid!L:M,2,FALSE),"")</f>
        <v>NONE</v>
      </c>
      <c r="N96" s="11"/>
      <c r="O96" s="32"/>
      <c r="P96" s="32"/>
      <c r="Q96" s="32"/>
      <c r="R96" s="32"/>
      <c r="S96" s="32"/>
      <c r="T96" s="32"/>
      <c r="U96" s="32"/>
      <c r="V96" s="32"/>
      <c r="W96" s="32"/>
      <c r="X96" s="32"/>
      <c r="Y96" s="32"/>
      <c r="Z96" s="32"/>
      <c r="AA96" s="32"/>
      <c r="AB96" s="32"/>
      <c r="AC96" s="32"/>
      <c r="AD96" s="32"/>
      <c r="AE96" s="32"/>
      <c r="AF96" s="32"/>
      <c r="AG96" s="32"/>
    </row>
    <row r="97" spans="1:33" x14ac:dyDescent="0.25">
      <c r="A97" s="18" t="s">
        <v>224</v>
      </c>
      <c r="B97" s="19" t="s">
        <v>238</v>
      </c>
      <c r="C97" s="18" t="s">
        <v>95</v>
      </c>
      <c r="D97" s="18" t="s">
        <v>136</v>
      </c>
      <c r="E97" s="18" t="s">
        <v>137</v>
      </c>
      <c r="F97" s="49">
        <v>18.100000000000001</v>
      </c>
      <c r="G97" s="49">
        <v>17.399999999999999</v>
      </c>
      <c r="H97" s="18"/>
      <c r="I97" s="11" t="str">
        <f>LEFT(Tabel1[[#This Row],[Ruumi tüüp (TALO Tüüpruumide nimestik)]],2)</f>
        <v>21</v>
      </c>
      <c r="J97" s="22" t="s">
        <v>3</v>
      </c>
      <c r="K97" s="18" t="s">
        <v>9</v>
      </c>
      <c r="L97" s="11" t="str">
        <f>IFERROR(VLOOKUP(Tabel1[[#This Row],[Üürnik]],'Lepingu lisa'!$AW$3:$AX$22,2,FALSE),"")</f>
        <v>SUUR3_24</v>
      </c>
      <c r="M97" s="11" t="str">
        <f>IFERROR(VLOOKUP(Tabel1[[#This Row],[Jaotus]],Tabelid!L:M,2,FALSE),"")</f>
        <v>NONE</v>
      </c>
      <c r="N97" s="11"/>
      <c r="O97" s="32"/>
      <c r="P97" s="32"/>
      <c r="Q97" s="32"/>
      <c r="R97" s="32"/>
      <c r="S97" s="32"/>
      <c r="T97" s="32"/>
      <c r="U97" s="32"/>
      <c r="V97" s="32"/>
      <c r="W97" s="32"/>
      <c r="X97" s="32"/>
      <c r="Y97" s="32"/>
      <c r="Z97" s="32"/>
      <c r="AA97" s="32"/>
      <c r="AB97" s="32"/>
      <c r="AC97" s="32"/>
      <c r="AD97" s="32"/>
      <c r="AE97" s="32"/>
      <c r="AF97" s="32"/>
      <c r="AG97" s="32"/>
    </row>
    <row r="98" spans="1:33" x14ac:dyDescent="0.25">
      <c r="A98" s="18" t="s">
        <v>224</v>
      </c>
      <c r="B98" s="19" t="s">
        <v>239</v>
      </c>
      <c r="C98" s="18" t="s">
        <v>95</v>
      </c>
      <c r="D98" s="18" t="s">
        <v>136</v>
      </c>
      <c r="E98" s="18" t="s">
        <v>137</v>
      </c>
      <c r="F98" s="49">
        <v>27.4</v>
      </c>
      <c r="G98" s="49">
        <v>26.5</v>
      </c>
      <c r="H98" s="18"/>
      <c r="I98" s="11" t="str">
        <f>LEFT(Tabel1[[#This Row],[Ruumi tüüp (TALO Tüüpruumide nimestik)]],2)</f>
        <v>21</v>
      </c>
      <c r="J98" s="22" t="s">
        <v>3</v>
      </c>
      <c r="K98" s="18" t="s">
        <v>9</v>
      </c>
      <c r="L98" s="11" t="str">
        <f>IFERROR(VLOOKUP(Tabel1[[#This Row],[Üürnik]],'Lepingu lisa'!$AW$3:$AX$22,2,FALSE),"")</f>
        <v>SUUR3_24</v>
      </c>
      <c r="M98" s="11" t="str">
        <f>IFERROR(VLOOKUP(Tabel1[[#This Row],[Jaotus]],Tabelid!L:M,2,FALSE),"")</f>
        <v>NONE</v>
      </c>
      <c r="N98" s="11"/>
      <c r="O98" s="32"/>
      <c r="P98" s="32"/>
      <c r="Q98" s="32"/>
      <c r="R98" s="32"/>
      <c r="S98" s="32"/>
      <c r="T98" s="32"/>
      <c r="U98" s="32"/>
      <c r="V98" s="32"/>
      <c r="W98" s="32"/>
      <c r="X98" s="32"/>
      <c r="Y98" s="32"/>
      <c r="Z98" s="32"/>
      <c r="AA98" s="32"/>
      <c r="AB98" s="32"/>
      <c r="AC98" s="32"/>
      <c r="AD98" s="32"/>
      <c r="AE98" s="32"/>
      <c r="AF98" s="32"/>
      <c r="AG98" s="32"/>
    </row>
    <row r="99" spans="1:33" x14ac:dyDescent="0.25">
      <c r="A99" s="18" t="s">
        <v>224</v>
      </c>
      <c r="B99" s="19" t="s">
        <v>240</v>
      </c>
      <c r="C99" s="18" t="s">
        <v>95</v>
      </c>
      <c r="D99" s="18" t="s">
        <v>136</v>
      </c>
      <c r="E99" s="18" t="s">
        <v>137</v>
      </c>
      <c r="F99" s="49">
        <v>9.6</v>
      </c>
      <c r="G99" s="49">
        <v>9.1</v>
      </c>
      <c r="H99" s="18"/>
      <c r="I99" s="11" t="str">
        <f>LEFT(Tabel1[[#This Row],[Ruumi tüüp (TALO Tüüpruumide nimestik)]],2)</f>
        <v>21</v>
      </c>
      <c r="J99" s="22" t="s">
        <v>3</v>
      </c>
      <c r="K99" s="18" t="s">
        <v>9</v>
      </c>
      <c r="L99" s="11" t="str">
        <f>IFERROR(VLOOKUP(Tabel1[[#This Row],[Üürnik]],'Lepingu lisa'!$AW$3:$AX$22,2,FALSE),"")</f>
        <v>SUUR3_24</v>
      </c>
      <c r="M99" s="11" t="str">
        <f>IFERROR(VLOOKUP(Tabel1[[#This Row],[Jaotus]],Tabelid!L:M,2,FALSE),"")</f>
        <v>NONE</v>
      </c>
      <c r="N99" s="11"/>
      <c r="O99" s="32"/>
      <c r="P99" s="32"/>
      <c r="Q99" s="32"/>
      <c r="R99" s="32"/>
      <c r="S99" s="32"/>
      <c r="T99" s="32"/>
      <c r="U99" s="32"/>
      <c r="V99" s="32"/>
      <c r="W99" s="32"/>
      <c r="X99" s="32"/>
      <c r="Y99" s="32"/>
      <c r="Z99" s="32"/>
      <c r="AA99" s="32"/>
      <c r="AB99" s="32"/>
      <c r="AC99" s="32"/>
      <c r="AD99" s="32"/>
      <c r="AE99" s="32"/>
      <c r="AF99" s="32"/>
      <c r="AG99" s="32"/>
    </row>
    <row r="100" spans="1:33" x14ac:dyDescent="0.25">
      <c r="A100" s="18" t="s">
        <v>224</v>
      </c>
      <c r="B100" s="19" t="s">
        <v>241</v>
      </c>
      <c r="C100" s="18" t="s">
        <v>95</v>
      </c>
      <c r="D100" s="18" t="s">
        <v>201</v>
      </c>
      <c r="E100" s="18" t="s">
        <v>202</v>
      </c>
      <c r="F100" s="49">
        <v>4.7</v>
      </c>
      <c r="G100" s="49">
        <v>4.4000000000000004</v>
      </c>
      <c r="H100" s="18"/>
      <c r="I100" s="11" t="str">
        <f>LEFT(Tabel1[[#This Row],[Ruumi tüüp (TALO Tüüpruumide nimestik)]],2)</f>
        <v>75</v>
      </c>
      <c r="J100" s="22" t="s">
        <v>3</v>
      </c>
      <c r="K100" s="18" t="s">
        <v>9</v>
      </c>
      <c r="L100" s="11" t="str">
        <f>IFERROR(VLOOKUP(Tabel1[[#This Row],[Üürnik]],'Lepingu lisa'!$AW$3:$AX$22,2,FALSE),"")</f>
        <v>SUUR3_24</v>
      </c>
      <c r="M100" s="11" t="str">
        <f>IFERROR(VLOOKUP(Tabel1[[#This Row],[Jaotus]],Tabelid!L:M,2,FALSE),"")</f>
        <v>NONE</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25">
      <c r="A101" s="18" t="s">
        <v>224</v>
      </c>
      <c r="B101" s="19" t="s">
        <v>242</v>
      </c>
      <c r="C101" s="18" t="s">
        <v>95</v>
      </c>
      <c r="D101" s="18" t="s">
        <v>201</v>
      </c>
      <c r="E101" s="18" t="s">
        <v>202</v>
      </c>
      <c r="F101" s="49">
        <v>21.8</v>
      </c>
      <c r="G101" s="49">
        <v>21.1</v>
      </c>
      <c r="H101" s="18"/>
      <c r="I101" s="11" t="str">
        <f>LEFT(Tabel1[[#This Row],[Ruumi tüüp (TALO Tüüpruumide nimestik)]],2)</f>
        <v>75</v>
      </c>
      <c r="J101" s="22" t="s">
        <v>3</v>
      </c>
      <c r="K101" s="18" t="s">
        <v>9</v>
      </c>
      <c r="L101" s="11" t="str">
        <f>IFERROR(VLOOKUP(Tabel1[[#This Row],[Üürnik]],'Lepingu lisa'!$AW$3:$AX$22,2,FALSE),"")</f>
        <v>SUUR3_24</v>
      </c>
      <c r="M101" s="11" t="str">
        <f>IFERROR(VLOOKUP(Tabel1[[#This Row],[Jaotus]],Tabelid!L:M,2,FALSE),"")</f>
        <v>NONE</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25">
      <c r="A102" s="18" t="s">
        <v>224</v>
      </c>
      <c r="B102" s="19" t="s">
        <v>243</v>
      </c>
      <c r="C102" s="18" t="s">
        <v>95</v>
      </c>
      <c r="D102" s="18" t="s">
        <v>136</v>
      </c>
      <c r="E102" s="18" t="s">
        <v>137</v>
      </c>
      <c r="F102" s="49">
        <v>20.6</v>
      </c>
      <c r="G102" s="49">
        <v>19.7</v>
      </c>
      <c r="H102" s="18"/>
      <c r="I102" s="11" t="str">
        <f>LEFT(Tabel1[[#This Row],[Ruumi tüüp (TALO Tüüpruumide nimestik)]],2)</f>
        <v>21</v>
      </c>
      <c r="J102" s="22" t="s">
        <v>3</v>
      </c>
      <c r="K102" s="18" t="s">
        <v>9</v>
      </c>
      <c r="L102" s="11" t="str">
        <f>IFERROR(VLOOKUP(Tabel1[[#This Row],[Üürnik]],'Lepingu lisa'!$AW$3:$AX$22,2,FALSE),"")</f>
        <v>SUUR3_24</v>
      </c>
      <c r="M102" s="11" t="str">
        <f>IFERROR(VLOOKUP(Tabel1[[#This Row],[Jaotus]],Tabelid!L:M,2,FALSE),"")</f>
        <v>NONE</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25">
      <c r="A103" s="18" t="s">
        <v>224</v>
      </c>
      <c r="B103" s="19" t="s">
        <v>244</v>
      </c>
      <c r="C103" s="18" t="s">
        <v>95</v>
      </c>
      <c r="D103" s="18" t="s">
        <v>136</v>
      </c>
      <c r="E103" s="18" t="s">
        <v>137</v>
      </c>
      <c r="F103" s="49">
        <v>11</v>
      </c>
      <c r="G103" s="49">
        <v>10.3</v>
      </c>
      <c r="H103" s="18"/>
      <c r="I103" s="11" t="str">
        <f>LEFT(Tabel1[[#This Row],[Ruumi tüüp (TALO Tüüpruumide nimestik)]],2)</f>
        <v>21</v>
      </c>
      <c r="J103" s="22" t="s">
        <v>3</v>
      </c>
      <c r="K103" s="18" t="s">
        <v>9</v>
      </c>
      <c r="L103" s="11" t="str">
        <f>IFERROR(VLOOKUP(Tabel1[[#This Row],[Üürnik]],'Lepingu lisa'!$AW$3:$AX$22,2,FALSE),"")</f>
        <v>SUUR3_24</v>
      </c>
      <c r="M103" s="11" t="str">
        <f>IFERROR(VLOOKUP(Tabel1[[#This Row],[Jaotus]],Tabelid!L:M,2,FALSE),"")</f>
        <v>NONE</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25">
      <c r="A104" s="18" t="s">
        <v>224</v>
      </c>
      <c r="B104" s="19" t="s">
        <v>245</v>
      </c>
      <c r="C104" s="18" t="s">
        <v>95</v>
      </c>
      <c r="D104" s="18" t="s">
        <v>136</v>
      </c>
      <c r="E104" s="18" t="s">
        <v>137</v>
      </c>
      <c r="F104" s="49">
        <v>24.6</v>
      </c>
      <c r="G104" s="49">
        <v>23.7</v>
      </c>
      <c r="H104" s="18"/>
      <c r="I104" s="11" t="str">
        <f>LEFT(Tabel1[[#This Row],[Ruumi tüüp (TALO Tüüpruumide nimestik)]],2)</f>
        <v>21</v>
      </c>
      <c r="J104" s="22" t="s">
        <v>3</v>
      </c>
      <c r="K104" s="18" t="s">
        <v>9</v>
      </c>
      <c r="L104" s="11" t="str">
        <f>IFERROR(VLOOKUP(Tabel1[[#This Row],[Üürnik]],'Lepingu lisa'!$AW$3:$AX$22,2,FALSE),"")</f>
        <v>SUUR3_24</v>
      </c>
      <c r="M104" s="11" t="str">
        <f>IFERROR(VLOOKUP(Tabel1[[#This Row],[Jaotus]],Tabelid!L:M,2,FALSE),"")</f>
        <v>NONE</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25">
      <c r="A105" s="18" t="s">
        <v>224</v>
      </c>
      <c r="B105" s="19" t="s">
        <v>246</v>
      </c>
      <c r="C105" s="18" t="s">
        <v>95</v>
      </c>
      <c r="D105" s="18" t="s">
        <v>132</v>
      </c>
      <c r="E105" s="18" t="s">
        <v>133</v>
      </c>
      <c r="F105" s="49">
        <v>8.4</v>
      </c>
      <c r="G105" s="49">
        <v>8</v>
      </c>
      <c r="H105" s="18"/>
      <c r="I105" s="11" t="str">
        <f>LEFT(Tabel1[[#This Row],[Ruumi tüüp (TALO Tüüpruumide nimestik)]],2)</f>
        <v>23</v>
      </c>
      <c r="J105" s="22" t="s">
        <v>3</v>
      </c>
      <c r="K105" s="18" t="s">
        <v>9</v>
      </c>
      <c r="L105" s="11" t="str">
        <f>IFERROR(VLOOKUP(Tabel1[[#This Row],[Üürnik]],'Lepingu lisa'!$AW$3:$AX$22,2,FALSE),"")</f>
        <v>SUUR3_24</v>
      </c>
      <c r="M105" s="11" t="str">
        <f>IFERROR(VLOOKUP(Tabel1[[#This Row],[Jaotus]],Tabelid!L:M,2,FALSE),"")</f>
        <v>NONE</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25">
      <c r="A106" s="18" t="s">
        <v>224</v>
      </c>
      <c r="B106" s="19" t="s">
        <v>247</v>
      </c>
      <c r="C106" s="18" t="s">
        <v>95</v>
      </c>
      <c r="D106" s="18" t="s">
        <v>116</v>
      </c>
      <c r="E106" s="18" t="s">
        <v>100</v>
      </c>
      <c r="F106" s="49">
        <v>5.0999999999999996</v>
      </c>
      <c r="G106" s="49">
        <v>5.0999999999999996</v>
      </c>
      <c r="H106" s="18"/>
      <c r="I106" s="11" t="str">
        <f>LEFT(Tabel1[[#This Row],[Ruumi tüüp (TALO Tüüpruumide nimestik)]],2)</f>
        <v>91</v>
      </c>
      <c r="J106" s="22" t="s">
        <v>3</v>
      </c>
      <c r="K106" s="18" t="s">
        <v>9</v>
      </c>
      <c r="L106" s="11" t="str">
        <f>IFERROR(VLOOKUP(Tabel1[[#This Row],[Üürnik]],'Lepingu lisa'!$AW$3:$AX$22,2,FALSE),"")</f>
        <v>SUUR3_24</v>
      </c>
      <c r="M106" s="11" t="str">
        <f>IFERROR(VLOOKUP(Tabel1[[#This Row],[Jaotus]],Tabelid!L:M,2,FALSE),"")</f>
        <v>NONE</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25">
      <c r="A107" s="18" t="s">
        <v>224</v>
      </c>
      <c r="B107" s="19" t="s">
        <v>248</v>
      </c>
      <c r="C107" s="18" t="s">
        <v>95</v>
      </c>
      <c r="D107" s="18" t="s">
        <v>162</v>
      </c>
      <c r="E107" s="18" t="s">
        <v>100</v>
      </c>
      <c r="F107" s="49">
        <v>4</v>
      </c>
      <c r="G107" s="49">
        <v>3.8</v>
      </c>
      <c r="H107" s="18"/>
      <c r="I107" s="11" t="str">
        <f>LEFT(Tabel1[[#This Row],[Ruumi tüüp (TALO Tüüpruumide nimestik)]],2)</f>
        <v>91</v>
      </c>
      <c r="J107" s="22" t="s">
        <v>3</v>
      </c>
      <c r="K107" s="18" t="s">
        <v>9</v>
      </c>
      <c r="L107" s="11" t="str">
        <f>IFERROR(VLOOKUP(Tabel1[[#This Row],[Üürnik]],'Lepingu lisa'!$AW$3:$AX$22,2,FALSE),"")</f>
        <v>SUUR3_24</v>
      </c>
      <c r="M107" s="11" t="str">
        <f>IFERROR(VLOOKUP(Tabel1[[#This Row],[Jaotus]],Tabelid!L:M,2,FALSE),"")</f>
        <v>NONE</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25">
      <c r="A108" s="18" t="s">
        <v>224</v>
      </c>
      <c r="B108" s="19" t="s">
        <v>249</v>
      </c>
      <c r="C108" s="18" t="s">
        <v>95</v>
      </c>
      <c r="D108" s="18" t="s">
        <v>113</v>
      </c>
      <c r="E108" s="18" t="s">
        <v>114</v>
      </c>
      <c r="F108" s="49">
        <v>2.2000000000000002</v>
      </c>
      <c r="G108" s="49">
        <v>2</v>
      </c>
      <c r="H108" s="18"/>
      <c r="I108" s="11" t="str">
        <f>LEFT(Tabel1[[#This Row],[Ruumi tüüp (TALO Tüüpruumide nimestik)]],2)</f>
        <v>73</v>
      </c>
      <c r="J108" s="22" t="s">
        <v>3</v>
      </c>
      <c r="K108" s="18" t="s">
        <v>9</v>
      </c>
      <c r="L108" s="11" t="str">
        <f>IFERROR(VLOOKUP(Tabel1[[#This Row],[Üürnik]],'Lepingu lisa'!$AW$3:$AX$22,2,FALSE),"")</f>
        <v>SUUR3_24</v>
      </c>
      <c r="M108" s="11" t="str">
        <f>IFERROR(VLOOKUP(Tabel1[[#This Row],[Jaotus]],Tabelid!L:M,2,FALSE),"")</f>
        <v>NONE</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25">
      <c r="A109" s="18" t="s">
        <v>224</v>
      </c>
      <c r="B109" s="19" t="s">
        <v>250</v>
      </c>
      <c r="C109" s="18" t="s">
        <v>95</v>
      </c>
      <c r="D109" s="18" t="s">
        <v>113</v>
      </c>
      <c r="E109" s="18" t="s">
        <v>114</v>
      </c>
      <c r="F109" s="49">
        <v>2.2000000000000002</v>
      </c>
      <c r="G109" s="49">
        <v>2</v>
      </c>
      <c r="H109" s="18"/>
      <c r="I109" s="11" t="str">
        <f>LEFT(Tabel1[[#This Row],[Ruumi tüüp (TALO Tüüpruumide nimestik)]],2)</f>
        <v>73</v>
      </c>
      <c r="J109" s="22" t="s">
        <v>3</v>
      </c>
      <c r="K109" s="18" t="s">
        <v>9</v>
      </c>
      <c r="L109" s="11" t="str">
        <f>IFERROR(VLOOKUP(Tabel1[[#This Row],[Üürnik]],'Lepingu lisa'!$AW$3:$AX$22,2,FALSE),"")</f>
        <v>SUUR3_24</v>
      </c>
      <c r="M109" s="11" t="str">
        <f>IFERROR(VLOOKUP(Tabel1[[#This Row],[Jaotus]],Tabelid!L:M,2,FALSE),"")</f>
        <v>NONE</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25">
      <c r="A110" s="18" t="s">
        <v>224</v>
      </c>
      <c r="B110" s="19" t="s">
        <v>251</v>
      </c>
      <c r="C110" s="18" t="s">
        <v>102</v>
      </c>
      <c r="D110" s="18" t="s">
        <v>106</v>
      </c>
      <c r="E110" s="18" t="s">
        <v>104</v>
      </c>
      <c r="F110" s="49">
        <v>17.399999999999999</v>
      </c>
      <c r="G110" s="49">
        <v>17.399999999999999</v>
      </c>
      <c r="H110" s="18"/>
      <c r="I110" s="11" t="str">
        <f>LEFT(Tabel1[[#This Row],[Ruumi tüüp (TALO Tüüpruumide nimestik)]],2)</f>
        <v>92</v>
      </c>
      <c r="J110" s="22"/>
      <c r="K110" s="18"/>
      <c r="L110" s="11" t="str">
        <f>IFERROR(VLOOKUP(Tabel1[[#This Row],[Üürnik]],'Lepingu lisa'!$AW$3:$AX$22,2,FALSE),"")</f>
        <v/>
      </c>
      <c r="M110" s="11" t="str">
        <f>IFERROR(VLOOKUP(Tabel1[[#This Row],[Jaotus]],Tabelid!L:M,2,FALSE),"")</f>
        <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25">
      <c r="A111" s="18" t="s">
        <v>224</v>
      </c>
      <c r="B111" s="19" t="s">
        <v>252</v>
      </c>
      <c r="C111" s="18" t="s">
        <v>95</v>
      </c>
      <c r="D111" s="18" t="s">
        <v>253</v>
      </c>
      <c r="E111" s="18" t="s">
        <v>133</v>
      </c>
      <c r="F111" s="49">
        <v>6.2</v>
      </c>
      <c r="G111" s="49">
        <v>5.9</v>
      </c>
      <c r="H111" s="18"/>
      <c r="I111" s="11" t="str">
        <f>LEFT(Tabel1[[#This Row],[Ruumi tüüp (TALO Tüüpruumide nimestik)]],2)</f>
        <v>23</v>
      </c>
      <c r="J111" s="22" t="s">
        <v>3</v>
      </c>
      <c r="K111" s="18" t="s">
        <v>9</v>
      </c>
      <c r="L111" s="11" t="str">
        <f>IFERROR(VLOOKUP(Tabel1[[#This Row],[Üürnik]],'Lepingu lisa'!$AW$3:$AX$22,2,FALSE),"")</f>
        <v>SUUR3_24</v>
      </c>
      <c r="M111" s="11" t="str">
        <f>IFERROR(VLOOKUP(Tabel1[[#This Row],[Jaotus]],Tabelid!L:M,2,FALSE),"")</f>
        <v>NONE</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25">
      <c r="A112" s="18" t="s">
        <v>224</v>
      </c>
      <c r="B112" s="19" t="s">
        <v>254</v>
      </c>
      <c r="C112" s="18" t="s">
        <v>95</v>
      </c>
      <c r="D112" s="18" t="s">
        <v>116</v>
      </c>
      <c r="E112" s="18" t="s">
        <v>100</v>
      </c>
      <c r="F112" s="49">
        <v>10.5</v>
      </c>
      <c r="G112" s="49">
        <v>10.199999999999999</v>
      </c>
      <c r="H112" s="18"/>
      <c r="I112" s="11" t="str">
        <f>LEFT(Tabel1[[#This Row],[Ruumi tüüp (TALO Tüüpruumide nimestik)]],2)</f>
        <v>91</v>
      </c>
      <c r="J112" s="22" t="s">
        <v>3</v>
      </c>
      <c r="K112" s="18" t="s">
        <v>9</v>
      </c>
      <c r="L112" s="11" t="str">
        <f>IFERROR(VLOOKUP(Tabel1[[#This Row],[Üürnik]],'Lepingu lisa'!$AW$3:$AX$22,2,FALSE),"")</f>
        <v>SUUR3_24</v>
      </c>
      <c r="M112" s="11" t="str">
        <f>IFERROR(VLOOKUP(Tabel1[[#This Row],[Jaotus]],Tabelid!L:M,2,FALSE),"")</f>
        <v>NONE</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25">
      <c r="A113" s="18" t="s">
        <v>224</v>
      </c>
      <c r="B113" s="19" t="s">
        <v>255</v>
      </c>
      <c r="C113" s="18" t="s">
        <v>95</v>
      </c>
      <c r="D113" s="18" t="s">
        <v>116</v>
      </c>
      <c r="E113" s="18" t="s">
        <v>100</v>
      </c>
      <c r="F113" s="49">
        <v>18.3</v>
      </c>
      <c r="G113" s="49">
        <v>16.899999999999999</v>
      </c>
      <c r="H113" s="18"/>
      <c r="I113" s="11" t="str">
        <f>LEFT(Tabel1[[#This Row],[Ruumi tüüp (TALO Tüüpruumide nimestik)]],2)</f>
        <v>91</v>
      </c>
      <c r="J113" s="22" t="s">
        <v>3</v>
      </c>
      <c r="K113" s="18" t="s">
        <v>9</v>
      </c>
      <c r="L113" s="11" t="str">
        <f>IFERROR(VLOOKUP(Tabel1[[#This Row],[Üürnik]],'Lepingu lisa'!$AW$3:$AX$22,2,FALSE),"")</f>
        <v>SUUR3_24</v>
      </c>
      <c r="M113" s="11" t="str">
        <f>IFERROR(VLOOKUP(Tabel1[[#This Row],[Jaotus]],Tabelid!L:M,2,FALSE),"")</f>
        <v>NONE</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25">
      <c r="A114" s="18" t="s">
        <v>224</v>
      </c>
      <c r="B114" s="19" t="s">
        <v>256</v>
      </c>
      <c r="C114" s="18" t="s">
        <v>102</v>
      </c>
      <c r="D114" s="18" t="s">
        <v>103</v>
      </c>
      <c r="E114" s="18" t="s">
        <v>104</v>
      </c>
      <c r="F114" s="49">
        <v>4.5</v>
      </c>
      <c r="G114" s="49">
        <v>4.5</v>
      </c>
      <c r="H114" s="18"/>
      <c r="I114" s="11" t="str">
        <f>LEFT(Tabel1[[#This Row],[Ruumi tüüp (TALO Tüüpruumide nimestik)]],2)</f>
        <v>92</v>
      </c>
      <c r="J114" s="22"/>
      <c r="K114" s="18"/>
      <c r="L114" s="11" t="str">
        <f>IFERROR(VLOOKUP(Tabel1[[#This Row],[Üürnik]],'Lepingu lisa'!$AW$3:$AX$22,2,FALSE),"")</f>
        <v/>
      </c>
      <c r="M114" s="11" t="str">
        <f>IFERROR(VLOOKUP(Tabel1[[#This Row],[Jaotus]],Tabelid!L:M,2,FALSE),"")</f>
        <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25">
      <c r="A115" s="18" t="s">
        <v>224</v>
      </c>
      <c r="B115" s="19" t="s">
        <v>257</v>
      </c>
      <c r="C115" s="18" t="s">
        <v>95</v>
      </c>
      <c r="D115" s="18" t="s">
        <v>136</v>
      </c>
      <c r="E115" s="18" t="s">
        <v>137</v>
      </c>
      <c r="F115" s="49">
        <v>7.3</v>
      </c>
      <c r="G115" s="49">
        <v>7</v>
      </c>
      <c r="H115" s="18"/>
      <c r="I115" s="11" t="str">
        <f>LEFT(Tabel1[[#This Row],[Ruumi tüüp (TALO Tüüpruumide nimestik)]],2)</f>
        <v>21</v>
      </c>
      <c r="J115" s="22" t="s">
        <v>3</v>
      </c>
      <c r="K115" s="18" t="s">
        <v>9</v>
      </c>
      <c r="L115" s="11" t="str">
        <f>IFERROR(VLOOKUP(Tabel1[[#This Row],[Üürnik]],'Lepingu lisa'!$AW$3:$AX$22,2,FALSE),"")</f>
        <v>SUUR3_24</v>
      </c>
      <c r="M115" s="11" t="str">
        <f>IFERROR(VLOOKUP(Tabel1[[#This Row],[Jaotus]],Tabelid!L:M,2,FALSE),"")</f>
        <v>NONE</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25">
      <c r="A116" s="18" t="s">
        <v>224</v>
      </c>
      <c r="B116" s="19" t="s">
        <v>258</v>
      </c>
      <c r="C116" s="18" t="s">
        <v>95</v>
      </c>
      <c r="D116" s="18" t="s">
        <v>113</v>
      </c>
      <c r="E116" s="18" t="s">
        <v>114</v>
      </c>
      <c r="F116" s="49">
        <v>2.1</v>
      </c>
      <c r="G116" s="49">
        <v>1.9</v>
      </c>
      <c r="H116" s="18"/>
      <c r="I116" s="11" t="str">
        <f>LEFT(Tabel1[[#This Row],[Ruumi tüüp (TALO Tüüpruumide nimestik)]],2)</f>
        <v>73</v>
      </c>
      <c r="J116" s="22" t="s">
        <v>3</v>
      </c>
      <c r="K116" s="18" t="s">
        <v>9</v>
      </c>
      <c r="L116" s="11" t="str">
        <f>IFERROR(VLOOKUP(Tabel1[[#This Row],[Üürnik]],'Lepingu lisa'!$AW$3:$AX$22,2,FALSE),"")</f>
        <v>SUUR3_24</v>
      </c>
      <c r="M116" s="11" t="str">
        <f>IFERROR(VLOOKUP(Tabel1[[#This Row],[Jaotus]],Tabelid!L:M,2,FALSE),"")</f>
        <v>NONE</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25">
      <c r="A117" s="18" t="s">
        <v>224</v>
      </c>
      <c r="B117" s="19" t="s">
        <v>259</v>
      </c>
      <c r="C117" s="18" t="s">
        <v>95</v>
      </c>
      <c r="D117" s="18" t="s">
        <v>229</v>
      </c>
      <c r="E117" s="18" t="s">
        <v>137</v>
      </c>
      <c r="F117" s="49">
        <v>29.1</v>
      </c>
      <c r="G117" s="49">
        <v>28.6</v>
      </c>
      <c r="H117" s="18" t="s">
        <v>149</v>
      </c>
      <c r="I117" s="11" t="str">
        <f>LEFT(Tabel1[[#This Row],[Ruumi tüüp (TALO Tüüpruumide nimestik)]],2)</f>
        <v>21</v>
      </c>
      <c r="J117" s="22" t="s">
        <v>3</v>
      </c>
      <c r="K117" s="18" t="s">
        <v>9</v>
      </c>
      <c r="L117" s="11" t="str">
        <f>IFERROR(VLOOKUP(Tabel1[[#This Row],[Üürnik]],'Lepingu lisa'!$AW$3:$AX$22,2,FALSE),"")</f>
        <v>SUUR3_24</v>
      </c>
      <c r="M117" s="11" t="str">
        <f>IFERROR(VLOOKUP(Tabel1[[#This Row],[Jaotus]],Tabelid!L:M,2,FALSE),"")</f>
        <v>NONE</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25">
      <c r="A118" s="18" t="s">
        <v>224</v>
      </c>
      <c r="B118" s="19" t="s">
        <v>260</v>
      </c>
      <c r="C118" s="18" t="s">
        <v>95</v>
      </c>
      <c r="D118" s="18" t="s">
        <v>136</v>
      </c>
      <c r="E118" s="18" t="s">
        <v>137</v>
      </c>
      <c r="F118" s="49">
        <v>14</v>
      </c>
      <c r="G118" s="49">
        <v>13.3</v>
      </c>
      <c r="H118" s="18"/>
      <c r="I118" s="11" t="str">
        <f>LEFT(Tabel1[[#This Row],[Ruumi tüüp (TALO Tüüpruumide nimestik)]],2)</f>
        <v>21</v>
      </c>
      <c r="J118" s="22" t="s">
        <v>3</v>
      </c>
      <c r="K118" s="18" t="s">
        <v>9</v>
      </c>
      <c r="L118" s="11" t="str">
        <f>IFERROR(VLOOKUP(Tabel1[[#This Row],[Üürnik]],'Lepingu lisa'!$AW$3:$AX$22,2,FALSE),"")</f>
        <v>SUUR3_24</v>
      </c>
      <c r="M118" s="11" t="str">
        <f>IFERROR(VLOOKUP(Tabel1[[#This Row],[Jaotus]],Tabelid!L:M,2,FALSE),"")</f>
        <v>NONE</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25">
      <c r="A119" s="18" t="s">
        <v>261</v>
      </c>
      <c r="B119" s="19" t="s">
        <v>262</v>
      </c>
      <c r="C119" s="18" t="s">
        <v>102</v>
      </c>
      <c r="D119" s="18" t="s">
        <v>106</v>
      </c>
      <c r="E119" s="18" t="s">
        <v>104</v>
      </c>
      <c r="F119" s="49">
        <v>15.6</v>
      </c>
      <c r="G119" s="49">
        <v>15.6</v>
      </c>
      <c r="H119" s="18"/>
      <c r="I119" s="11" t="str">
        <f>LEFT(Tabel1[[#This Row],[Ruumi tüüp (TALO Tüüpruumide nimestik)]],2)</f>
        <v>92</v>
      </c>
      <c r="J119" s="22"/>
      <c r="K119" s="18"/>
      <c r="L119" s="11" t="str">
        <f>IFERROR(VLOOKUP(Tabel1[[#This Row],[Üürnik]],'Lepingu lisa'!$AW$3:$AX$22,2,FALSE),"")</f>
        <v/>
      </c>
      <c r="M119" s="11" t="str">
        <f>IFERROR(VLOOKUP(Tabel1[[#This Row],[Jaotus]],Tabelid!L:M,2,FALSE),"")</f>
        <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25">
      <c r="A120" s="18" t="s">
        <v>261</v>
      </c>
      <c r="B120" s="19" t="s">
        <v>263</v>
      </c>
      <c r="C120" s="18" t="s">
        <v>95</v>
      </c>
      <c r="D120" s="18" t="s">
        <v>116</v>
      </c>
      <c r="E120" s="18" t="s">
        <v>100</v>
      </c>
      <c r="F120" s="49">
        <v>9.1999999999999993</v>
      </c>
      <c r="G120" s="49">
        <v>9</v>
      </c>
      <c r="H120" s="18"/>
      <c r="I120" s="11" t="str">
        <f>LEFT(Tabel1[[#This Row],[Ruumi tüüp (TALO Tüüpruumide nimestik)]],2)</f>
        <v>91</v>
      </c>
      <c r="J120" s="22" t="s">
        <v>3</v>
      </c>
      <c r="K120" s="18" t="s">
        <v>9</v>
      </c>
      <c r="L120" s="11" t="str">
        <f>IFERROR(VLOOKUP(Tabel1[[#This Row],[Üürnik]],'Lepingu lisa'!$AW$3:$AX$22,2,FALSE),"")</f>
        <v>SUUR3_24</v>
      </c>
      <c r="M120" s="11" t="str">
        <f>IFERROR(VLOOKUP(Tabel1[[#This Row],[Jaotus]],Tabelid!L:M,2,FALSE),"")</f>
        <v>NONE</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25">
      <c r="A121" s="18" t="s">
        <v>261</v>
      </c>
      <c r="B121" s="19" t="s">
        <v>264</v>
      </c>
      <c r="C121" s="18" t="s">
        <v>102</v>
      </c>
      <c r="D121" s="18" t="s">
        <v>103</v>
      </c>
      <c r="E121" s="18" t="s">
        <v>104</v>
      </c>
      <c r="F121" s="49">
        <v>4.0999999999999996</v>
      </c>
      <c r="G121" s="49">
        <v>4.0999999999999996</v>
      </c>
      <c r="H121" s="18"/>
      <c r="I121" s="11" t="str">
        <f>LEFT(Tabel1[[#This Row],[Ruumi tüüp (TALO Tüüpruumide nimestik)]],2)</f>
        <v>92</v>
      </c>
      <c r="J121" s="22"/>
      <c r="K121" s="18"/>
      <c r="L121" s="11" t="str">
        <f>IFERROR(VLOOKUP(Tabel1[[#This Row],[Üürnik]],'Lepingu lisa'!$AW$3:$AX$22,2,FALSE),"")</f>
        <v/>
      </c>
      <c r="M121" s="11" t="str">
        <f>IFERROR(VLOOKUP(Tabel1[[#This Row],[Jaotus]],Tabelid!L:M,2,FALSE),"")</f>
        <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25">
      <c r="A122" s="18" t="s">
        <v>261</v>
      </c>
      <c r="B122" s="19" t="s">
        <v>265</v>
      </c>
      <c r="C122" s="18" t="s">
        <v>95</v>
      </c>
      <c r="D122" s="18" t="s">
        <v>136</v>
      </c>
      <c r="E122" s="18" t="s">
        <v>137</v>
      </c>
      <c r="F122" s="49">
        <v>21.3</v>
      </c>
      <c r="G122" s="49">
        <v>21</v>
      </c>
      <c r="H122" s="18"/>
      <c r="I122" s="11" t="str">
        <f>LEFT(Tabel1[[#This Row],[Ruumi tüüp (TALO Tüüpruumide nimestik)]],2)</f>
        <v>21</v>
      </c>
      <c r="J122" s="22" t="s">
        <v>3</v>
      </c>
      <c r="K122" s="18" t="s">
        <v>9</v>
      </c>
      <c r="L122" s="11" t="str">
        <f>IFERROR(VLOOKUP(Tabel1[[#This Row],[Üürnik]],'Lepingu lisa'!$AW$3:$AX$22,2,FALSE),"")</f>
        <v>SUUR3_24</v>
      </c>
      <c r="M122" s="11" t="str">
        <f>IFERROR(VLOOKUP(Tabel1[[#This Row],[Jaotus]],Tabelid!L:M,2,FALSE),"")</f>
        <v>NONE</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25">
      <c r="A123" s="18" t="s">
        <v>261</v>
      </c>
      <c r="B123" s="19" t="s">
        <v>266</v>
      </c>
      <c r="C123" s="18" t="s">
        <v>95</v>
      </c>
      <c r="D123" s="18" t="s">
        <v>116</v>
      </c>
      <c r="E123" s="18" t="s">
        <v>100</v>
      </c>
      <c r="F123" s="49">
        <v>40.9</v>
      </c>
      <c r="G123" s="49">
        <v>39.799999999999997</v>
      </c>
      <c r="H123" s="18"/>
      <c r="I123" s="11" t="str">
        <f>LEFT(Tabel1[[#This Row],[Ruumi tüüp (TALO Tüüpruumide nimestik)]],2)</f>
        <v>91</v>
      </c>
      <c r="J123" s="22" t="s">
        <v>3</v>
      </c>
      <c r="K123" s="18" t="s">
        <v>9</v>
      </c>
      <c r="L123" s="11" t="str">
        <f>IFERROR(VLOOKUP(Tabel1[[#This Row],[Üürnik]],'Lepingu lisa'!$AW$3:$AX$22,2,FALSE),"")</f>
        <v>SUUR3_24</v>
      </c>
      <c r="M123" s="11" t="str">
        <f>IFERROR(VLOOKUP(Tabel1[[#This Row],[Jaotus]],Tabelid!L:M,2,FALSE),"")</f>
        <v>NONE</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25">
      <c r="A124" s="18" t="s">
        <v>261</v>
      </c>
      <c r="B124" s="19" t="s">
        <v>267</v>
      </c>
      <c r="C124" s="18" t="s">
        <v>95</v>
      </c>
      <c r="D124" s="18" t="s">
        <v>193</v>
      </c>
      <c r="E124" s="18" t="s">
        <v>194</v>
      </c>
      <c r="F124" s="49">
        <v>3.4</v>
      </c>
      <c r="G124" s="49">
        <v>3.3</v>
      </c>
      <c r="H124" s="18"/>
      <c r="I124" s="11" t="str">
        <f>LEFT(Tabel1[[#This Row],[Ruumi tüüp (TALO Tüüpruumide nimestik)]],2)</f>
        <v>51</v>
      </c>
      <c r="J124" s="22" t="s">
        <v>3</v>
      </c>
      <c r="K124" s="18" t="s">
        <v>9</v>
      </c>
      <c r="L124" s="11" t="str">
        <f>IFERROR(VLOOKUP(Tabel1[[#This Row],[Üürnik]],'Lepingu lisa'!$AW$3:$AX$22,2,FALSE),"")</f>
        <v>SUUR3_24</v>
      </c>
      <c r="M124" s="11" t="str">
        <f>IFERROR(VLOOKUP(Tabel1[[#This Row],[Jaotus]],Tabelid!L:M,2,FALSE),"")</f>
        <v>NONE</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25">
      <c r="A125" s="18" t="s">
        <v>261</v>
      </c>
      <c r="B125" s="19" t="s">
        <v>268</v>
      </c>
      <c r="C125" s="18" t="s">
        <v>95</v>
      </c>
      <c r="D125" s="18" t="s">
        <v>132</v>
      </c>
      <c r="E125" s="18" t="s">
        <v>133</v>
      </c>
      <c r="F125" s="49">
        <v>2.5</v>
      </c>
      <c r="G125" s="49">
        <v>2.4</v>
      </c>
      <c r="H125" s="18"/>
      <c r="I125" s="11" t="str">
        <f>LEFT(Tabel1[[#This Row],[Ruumi tüüp (TALO Tüüpruumide nimestik)]],2)</f>
        <v>23</v>
      </c>
      <c r="J125" s="22" t="s">
        <v>3</v>
      </c>
      <c r="K125" s="18" t="s">
        <v>9</v>
      </c>
      <c r="L125" s="11" t="str">
        <f>IFERROR(VLOOKUP(Tabel1[[#This Row],[Üürnik]],'Lepingu lisa'!$AW$3:$AX$22,2,FALSE),"")</f>
        <v>SUUR3_24</v>
      </c>
      <c r="M125" s="11" t="str">
        <f>IFERROR(VLOOKUP(Tabel1[[#This Row],[Jaotus]],Tabelid!L:M,2,FALSE),"")</f>
        <v>NONE</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25">
      <c r="A126" s="18" t="s">
        <v>261</v>
      </c>
      <c r="B126" s="19" t="s">
        <v>269</v>
      </c>
      <c r="C126" s="18" t="s">
        <v>95</v>
      </c>
      <c r="D126" s="18" t="s">
        <v>136</v>
      </c>
      <c r="E126" s="18" t="s">
        <v>137</v>
      </c>
      <c r="F126" s="49">
        <v>57.5</v>
      </c>
      <c r="G126" s="49">
        <v>56.5</v>
      </c>
      <c r="H126" s="18"/>
      <c r="I126" s="11" t="str">
        <f>LEFT(Tabel1[[#This Row],[Ruumi tüüp (TALO Tüüpruumide nimestik)]],2)</f>
        <v>21</v>
      </c>
      <c r="J126" s="22" t="s">
        <v>3</v>
      </c>
      <c r="K126" s="18" t="s">
        <v>9</v>
      </c>
      <c r="L126" s="11" t="str">
        <f>IFERROR(VLOOKUP(Tabel1[[#This Row],[Üürnik]],'Lepingu lisa'!$AW$3:$AX$22,2,FALSE),"")</f>
        <v>SUUR3_24</v>
      </c>
      <c r="M126" s="11" t="str">
        <f>IFERROR(VLOOKUP(Tabel1[[#This Row],[Jaotus]],Tabelid!L:M,2,FALSE),"")</f>
        <v>NONE</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25">
      <c r="A127" s="18" t="s">
        <v>261</v>
      </c>
      <c r="B127" s="19" t="s">
        <v>270</v>
      </c>
      <c r="C127" s="18" t="s">
        <v>95</v>
      </c>
      <c r="D127" s="18" t="s">
        <v>201</v>
      </c>
      <c r="E127" s="18" t="s">
        <v>202</v>
      </c>
      <c r="F127" s="49">
        <v>8.4</v>
      </c>
      <c r="G127" s="49">
        <v>7.9</v>
      </c>
      <c r="H127" s="18"/>
      <c r="I127" s="11" t="str">
        <f>LEFT(Tabel1[[#This Row],[Ruumi tüüp (TALO Tüüpruumide nimestik)]],2)</f>
        <v>75</v>
      </c>
      <c r="J127" s="22" t="s">
        <v>3</v>
      </c>
      <c r="K127" s="18" t="s">
        <v>9</v>
      </c>
      <c r="L127" s="11" t="str">
        <f>IFERROR(VLOOKUP(Tabel1[[#This Row],[Üürnik]],'Lepingu lisa'!$AW$3:$AX$22,2,FALSE),"")</f>
        <v>SUUR3_24</v>
      </c>
      <c r="M127" s="11" t="str">
        <f>IFERROR(VLOOKUP(Tabel1[[#This Row],[Jaotus]],Tabelid!L:M,2,FALSE),"")</f>
        <v>NONE</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25">
      <c r="A128" s="18" t="s">
        <v>261</v>
      </c>
      <c r="B128" s="19" t="s">
        <v>271</v>
      </c>
      <c r="C128" s="18" t="s">
        <v>95</v>
      </c>
      <c r="D128" s="18" t="s">
        <v>136</v>
      </c>
      <c r="E128" s="18" t="s">
        <v>272</v>
      </c>
      <c r="F128" s="49">
        <v>61</v>
      </c>
      <c r="G128" s="49">
        <v>59.6</v>
      </c>
      <c r="H128" s="18"/>
      <c r="I128" s="11" t="str">
        <f>LEFT(Tabel1[[#This Row],[Ruumi tüüp (TALO Tüüpruumide nimestik)]],2)</f>
        <v>22</v>
      </c>
      <c r="J128" s="22" t="s">
        <v>3</v>
      </c>
      <c r="K128" s="18" t="s">
        <v>9</v>
      </c>
      <c r="L128" s="11" t="str">
        <f>IFERROR(VLOOKUP(Tabel1[[#This Row],[Üürnik]],'Lepingu lisa'!$AW$3:$AX$22,2,FALSE),"")</f>
        <v>SUUR3_24</v>
      </c>
      <c r="M128" s="11" t="str">
        <f>IFERROR(VLOOKUP(Tabel1[[#This Row],[Jaotus]],Tabelid!L:M,2,FALSE),"")</f>
        <v>NONE</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25">
      <c r="A129" s="18" t="s">
        <v>261</v>
      </c>
      <c r="B129" s="19" t="s">
        <v>273</v>
      </c>
      <c r="C129" s="18" t="s">
        <v>95</v>
      </c>
      <c r="D129" s="18" t="s">
        <v>201</v>
      </c>
      <c r="E129" s="18" t="s">
        <v>202</v>
      </c>
      <c r="F129" s="49">
        <v>7.3</v>
      </c>
      <c r="G129" s="49">
        <v>6.8</v>
      </c>
      <c r="H129" s="18"/>
      <c r="I129" s="11" t="str">
        <f>LEFT(Tabel1[[#This Row],[Ruumi tüüp (TALO Tüüpruumide nimestik)]],2)</f>
        <v>75</v>
      </c>
      <c r="J129" s="22" t="s">
        <v>3</v>
      </c>
      <c r="K129" s="18" t="s">
        <v>9</v>
      </c>
      <c r="L129" s="11" t="str">
        <f>IFERROR(VLOOKUP(Tabel1[[#This Row],[Üürnik]],'Lepingu lisa'!$AW$3:$AX$22,2,FALSE),"")</f>
        <v>SUUR3_24</v>
      </c>
      <c r="M129" s="11" t="str">
        <f>IFERROR(VLOOKUP(Tabel1[[#This Row],[Jaotus]],Tabelid!L:M,2,FALSE),"")</f>
        <v>NONE</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25">
      <c r="A130" s="18" t="s">
        <v>261</v>
      </c>
      <c r="B130" s="19" t="s">
        <v>274</v>
      </c>
      <c r="C130" s="18" t="s">
        <v>95</v>
      </c>
      <c r="D130" s="18" t="s">
        <v>193</v>
      </c>
      <c r="E130" s="18" t="s">
        <v>194</v>
      </c>
      <c r="F130" s="49">
        <v>9</v>
      </c>
      <c r="G130" s="49">
        <v>8.5</v>
      </c>
      <c r="H130" s="18"/>
      <c r="I130" s="11" t="str">
        <f>LEFT(Tabel1[[#This Row],[Ruumi tüüp (TALO Tüüpruumide nimestik)]],2)</f>
        <v>51</v>
      </c>
      <c r="J130" s="22" t="s">
        <v>3</v>
      </c>
      <c r="K130" s="18" t="s">
        <v>9</v>
      </c>
      <c r="L130" s="11" t="str">
        <f>IFERROR(VLOOKUP(Tabel1[[#This Row],[Üürnik]],'Lepingu lisa'!$AW$3:$AX$22,2,FALSE),"")</f>
        <v>SUUR3_24</v>
      </c>
      <c r="M130" s="11" t="str">
        <f>IFERROR(VLOOKUP(Tabel1[[#This Row],[Jaotus]],Tabelid!L:M,2,FALSE),"")</f>
        <v>NONE</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25">
      <c r="A131" s="18" t="s">
        <v>261</v>
      </c>
      <c r="B131" s="19" t="s">
        <v>275</v>
      </c>
      <c r="C131" s="18" t="s">
        <v>95</v>
      </c>
      <c r="D131" s="18" t="s">
        <v>132</v>
      </c>
      <c r="E131" s="18" t="s">
        <v>133</v>
      </c>
      <c r="F131" s="49">
        <v>6.2</v>
      </c>
      <c r="G131" s="49">
        <v>5.8</v>
      </c>
      <c r="H131" s="18"/>
      <c r="I131" s="11" t="str">
        <f>LEFT(Tabel1[[#This Row],[Ruumi tüüp (TALO Tüüpruumide nimestik)]],2)</f>
        <v>23</v>
      </c>
      <c r="J131" s="22" t="s">
        <v>3</v>
      </c>
      <c r="K131" s="18" t="s">
        <v>9</v>
      </c>
      <c r="L131" s="11" t="str">
        <f>IFERROR(VLOOKUP(Tabel1[[#This Row],[Üürnik]],'Lepingu lisa'!$AW$3:$AX$22,2,FALSE),"")</f>
        <v>SUUR3_24</v>
      </c>
      <c r="M131" s="11" t="str">
        <f>IFERROR(VLOOKUP(Tabel1[[#This Row],[Jaotus]],Tabelid!L:M,2,FALSE),"")</f>
        <v>NONE</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25">
      <c r="A132" s="18" t="s">
        <v>261</v>
      </c>
      <c r="B132" s="19" t="s">
        <v>276</v>
      </c>
      <c r="C132" s="18" t="s">
        <v>95</v>
      </c>
      <c r="D132" s="18" t="s">
        <v>201</v>
      </c>
      <c r="E132" s="18" t="s">
        <v>202</v>
      </c>
      <c r="F132" s="49">
        <v>21.6</v>
      </c>
      <c r="G132" s="49">
        <v>21.1</v>
      </c>
      <c r="H132" s="18"/>
      <c r="I132" s="11" t="str">
        <f>LEFT(Tabel1[[#This Row],[Ruumi tüüp (TALO Tüüpruumide nimestik)]],2)</f>
        <v>75</v>
      </c>
      <c r="J132" s="22" t="s">
        <v>3</v>
      </c>
      <c r="K132" s="18" t="s">
        <v>9</v>
      </c>
      <c r="L132" s="11" t="str">
        <f>IFERROR(VLOOKUP(Tabel1[[#This Row],[Üürnik]],'Lepingu lisa'!$AW$3:$AX$22,2,FALSE),"")</f>
        <v>SUUR3_24</v>
      </c>
      <c r="M132" s="11" t="str">
        <f>IFERROR(VLOOKUP(Tabel1[[#This Row],[Jaotus]],Tabelid!L:M,2,FALSE),"")</f>
        <v>NONE</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25">
      <c r="A133" s="18" t="s">
        <v>261</v>
      </c>
      <c r="B133" s="19" t="s">
        <v>277</v>
      </c>
      <c r="C133" s="18" t="s">
        <v>95</v>
      </c>
      <c r="D133" s="18" t="s">
        <v>136</v>
      </c>
      <c r="E133" s="18" t="s">
        <v>137</v>
      </c>
      <c r="F133" s="49">
        <v>29.1</v>
      </c>
      <c r="G133" s="49">
        <v>28.2</v>
      </c>
      <c r="H133" s="18"/>
      <c r="I133" s="11" t="str">
        <f>LEFT(Tabel1[[#This Row],[Ruumi tüüp (TALO Tüüpruumide nimestik)]],2)</f>
        <v>21</v>
      </c>
      <c r="J133" s="22" t="s">
        <v>3</v>
      </c>
      <c r="K133" s="18" t="s">
        <v>9</v>
      </c>
      <c r="L133" s="11" t="str">
        <f>IFERROR(VLOOKUP(Tabel1[[#This Row],[Üürnik]],'Lepingu lisa'!$AW$3:$AX$22,2,FALSE),"")</f>
        <v>SUUR3_24</v>
      </c>
      <c r="M133" s="11" t="str">
        <f>IFERROR(VLOOKUP(Tabel1[[#This Row],[Jaotus]],Tabelid!L:M,2,FALSE),"")</f>
        <v>NONE</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25">
      <c r="A134" s="18" t="s">
        <v>261</v>
      </c>
      <c r="B134" s="19" t="s">
        <v>278</v>
      </c>
      <c r="C134" s="18" t="s">
        <v>95</v>
      </c>
      <c r="D134" s="18" t="s">
        <v>136</v>
      </c>
      <c r="E134" s="18" t="s">
        <v>137</v>
      </c>
      <c r="F134" s="49">
        <v>11.7</v>
      </c>
      <c r="G134" s="49">
        <v>11.1</v>
      </c>
      <c r="H134" s="18"/>
      <c r="I134" s="11" t="str">
        <f>LEFT(Tabel1[[#This Row],[Ruumi tüüp (TALO Tüüpruumide nimestik)]],2)</f>
        <v>21</v>
      </c>
      <c r="J134" s="22" t="s">
        <v>3</v>
      </c>
      <c r="K134" s="18" t="s">
        <v>9</v>
      </c>
      <c r="L134" s="11" t="str">
        <f>IFERROR(VLOOKUP(Tabel1[[#This Row],[Üürnik]],'Lepingu lisa'!$AW$3:$AX$22,2,FALSE),"")</f>
        <v>SUUR3_24</v>
      </c>
      <c r="M134" s="11" t="str">
        <f>IFERROR(VLOOKUP(Tabel1[[#This Row],[Jaotus]],Tabelid!L:M,2,FALSE),"")</f>
        <v>NONE</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25">
      <c r="A135" s="18" t="s">
        <v>261</v>
      </c>
      <c r="B135" s="19" t="s">
        <v>279</v>
      </c>
      <c r="C135" s="18" t="s">
        <v>95</v>
      </c>
      <c r="D135" s="18" t="s">
        <v>136</v>
      </c>
      <c r="E135" s="18" t="s">
        <v>137</v>
      </c>
      <c r="F135" s="49">
        <v>14.5</v>
      </c>
      <c r="G135" s="49">
        <v>13.9</v>
      </c>
      <c r="H135" s="18"/>
      <c r="I135" s="11" t="str">
        <f>LEFT(Tabel1[[#This Row],[Ruumi tüüp (TALO Tüüpruumide nimestik)]],2)</f>
        <v>21</v>
      </c>
      <c r="J135" s="22" t="s">
        <v>3</v>
      </c>
      <c r="K135" s="18" t="s">
        <v>9</v>
      </c>
      <c r="L135" s="11" t="str">
        <f>IFERROR(VLOOKUP(Tabel1[[#This Row],[Üürnik]],'Lepingu lisa'!$AW$3:$AX$22,2,FALSE),"")</f>
        <v>SUUR3_24</v>
      </c>
      <c r="M135" s="11" t="str">
        <f>IFERROR(VLOOKUP(Tabel1[[#This Row],[Jaotus]],Tabelid!L:M,2,FALSE),"")</f>
        <v>NONE</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25">
      <c r="A136" s="18" t="s">
        <v>261</v>
      </c>
      <c r="B136" s="19" t="s">
        <v>280</v>
      </c>
      <c r="C136" s="18" t="s">
        <v>95</v>
      </c>
      <c r="D136" s="18" t="s">
        <v>229</v>
      </c>
      <c r="E136" s="18" t="s">
        <v>137</v>
      </c>
      <c r="F136" s="49">
        <v>8.4</v>
      </c>
      <c r="G136" s="49">
        <v>8.1</v>
      </c>
      <c r="H136" s="18" t="s">
        <v>147</v>
      </c>
      <c r="I136" s="11" t="str">
        <f>LEFT(Tabel1[[#This Row],[Ruumi tüüp (TALO Tüüpruumide nimestik)]],2)</f>
        <v>21</v>
      </c>
      <c r="J136" s="22" t="s">
        <v>3</v>
      </c>
      <c r="K136" s="18" t="s">
        <v>9</v>
      </c>
      <c r="L136" s="11" t="str">
        <f>IFERROR(VLOOKUP(Tabel1[[#This Row],[Üürnik]],'Lepingu lisa'!$AW$3:$AX$22,2,FALSE),"")</f>
        <v>SUUR3_24</v>
      </c>
      <c r="M136" s="11" t="str">
        <f>IFERROR(VLOOKUP(Tabel1[[#This Row],[Jaotus]],Tabelid!L:M,2,FALSE),"")</f>
        <v>NONE</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25">
      <c r="A137" s="18" t="s">
        <v>261</v>
      </c>
      <c r="B137" s="19" t="s">
        <v>281</v>
      </c>
      <c r="C137" s="18" t="s">
        <v>95</v>
      </c>
      <c r="D137" s="18" t="s">
        <v>116</v>
      </c>
      <c r="E137" s="18" t="s">
        <v>100</v>
      </c>
      <c r="F137" s="49">
        <v>5</v>
      </c>
      <c r="G137" s="49">
        <v>5</v>
      </c>
      <c r="H137" s="18"/>
      <c r="I137" s="11" t="str">
        <f>LEFT(Tabel1[[#This Row],[Ruumi tüüp (TALO Tüüpruumide nimestik)]],2)</f>
        <v>91</v>
      </c>
      <c r="J137" s="22" t="s">
        <v>3</v>
      </c>
      <c r="K137" s="18" t="s">
        <v>9</v>
      </c>
      <c r="L137" s="11" t="str">
        <f>IFERROR(VLOOKUP(Tabel1[[#This Row],[Üürnik]],'Lepingu lisa'!$AW$3:$AX$22,2,FALSE),"")</f>
        <v>SUUR3_24</v>
      </c>
      <c r="M137" s="11" t="str">
        <f>IFERROR(VLOOKUP(Tabel1[[#This Row],[Jaotus]],Tabelid!L:M,2,FALSE),"")</f>
        <v>NONE</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25">
      <c r="A138" s="18" t="s">
        <v>261</v>
      </c>
      <c r="B138" s="19" t="s">
        <v>282</v>
      </c>
      <c r="C138" s="18" t="s">
        <v>95</v>
      </c>
      <c r="D138" s="18" t="s">
        <v>162</v>
      </c>
      <c r="E138" s="18" t="s">
        <v>100</v>
      </c>
      <c r="F138" s="49">
        <v>4</v>
      </c>
      <c r="G138" s="49">
        <v>3.8</v>
      </c>
      <c r="H138" s="18"/>
      <c r="I138" s="11" t="str">
        <f>LEFT(Tabel1[[#This Row],[Ruumi tüüp (TALO Tüüpruumide nimestik)]],2)</f>
        <v>91</v>
      </c>
      <c r="J138" s="22" t="s">
        <v>3</v>
      </c>
      <c r="K138" s="18" t="s">
        <v>9</v>
      </c>
      <c r="L138" s="11" t="str">
        <f>IFERROR(VLOOKUP(Tabel1[[#This Row],[Üürnik]],'Lepingu lisa'!$AW$3:$AX$22,2,FALSE),"")</f>
        <v>SUUR3_24</v>
      </c>
      <c r="M138" s="11" t="str">
        <f>IFERROR(VLOOKUP(Tabel1[[#This Row],[Jaotus]],Tabelid!L:M,2,FALSE),"")</f>
        <v>NONE</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25">
      <c r="A139" s="18" t="s">
        <v>261</v>
      </c>
      <c r="B139" s="19" t="s">
        <v>283</v>
      </c>
      <c r="C139" s="18" t="s">
        <v>95</v>
      </c>
      <c r="D139" s="18" t="s">
        <v>113</v>
      </c>
      <c r="E139" s="18" t="s">
        <v>114</v>
      </c>
      <c r="F139" s="49">
        <v>2.1</v>
      </c>
      <c r="G139" s="49">
        <v>1.9</v>
      </c>
      <c r="H139" s="18"/>
      <c r="I139" s="11" t="str">
        <f>LEFT(Tabel1[[#This Row],[Ruumi tüüp (TALO Tüüpruumide nimestik)]],2)</f>
        <v>73</v>
      </c>
      <c r="J139" s="22" t="s">
        <v>3</v>
      </c>
      <c r="K139" s="18" t="s">
        <v>9</v>
      </c>
      <c r="L139" s="11" t="str">
        <f>IFERROR(VLOOKUP(Tabel1[[#This Row],[Üürnik]],'Lepingu lisa'!$AW$3:$AX$22,2,FALSE),"")</f>
        <v>SUUR3_24</v>
      </c>
      <c r="M139" s="11" t="str">
        <f>IFERROR(VLOOKUP(Tabel1[[#This Row],[Jaotus]],Tabelid!L:M,2,FALSE),"")</f>
        <v>NONE</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25">
      <c r="A140" s="18" t="s">
        <v>261</v>
      </c>
      <c r="B140" s="19" t="s">
        <v>284</v>
      </c>
      <c r="C140" s="18" t="s">
        <v>95</v>
      </c>
      <c r="D140" s="18" t="s">
        <v>113</v>
      </c>
      <c r="E140" s="18" t="s">
        <v>114</v>
      </c>
      <c r="F140" s="49">
        <v>2</v>
      </c>
      <c r="G140" s="49">
        <v>1.8</v>
      </c>
      <c r="H140" s="18"/>
      <c r="I140" s="11" t="str">
        <f>LEFT(Tabel1[[#This Row],[Ruumi tüüp (TALO Tüüpruumide nimestik)]],2)</f>
        <v>73</v>
      </c>
      <c r="J140" s="22" t="s">
        <v>3</v>
      </c>
      <c r="K140" s="18" t="s">
        <v>9</v>
      </c>
      <c r="L140" s="11" t="str">
        <f>IFERROR(VLOOKUP(Tabel1[[#This Row],[Üürnik]],'Lepingu lisa'!$AW$3:$AX$22,2,FALSE),"")</f>
        <v>SUUR3_24</v>
      </c>
      <c r="M140" s="11" t="str">
        <f>IFERROR(VLOOKUP(Tabel1[[#This Row],[Jaotus]],Tabelid!L:M,2,FALSE),"")</f>
        <v>NONE</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25">
      <c r="A141" s="18" t="s">
        <v>261</v>
      </c>
      <c r="B141" s="19" t="s">
        <v>285</v>
      </c>
      <c r="C141" s="18" t="s">
        <v>102</v>
      </c>
      <c r="D141" s="18" t="s">
        <v>106</v>
      </c>
      <c r="E141" s="18" t="s">
        <v>104</v>
      </c>
      <c r="F141" s="49">
        <v>15.1</v>
      </c>
      <c r="G141" s="49">
        <v>15.1</v>
      </c>
      <c r="H141" s="18"/>
      <c r="I141" s="11" t="str">
        <f>LEFT(Tabel1[[#This Row],[Ruumi tüüp (TALO Tüüpruumide nimestik)]],2)</f>
        <v>92</v>
      </c>
      <c r="J141" s="22"/>
      <c r="K141" s="18"/>
      <c r="L141" s="11" t="str">
        <f>IFERROR(VLOOKUP(Tabel1[[#This Row],[Üürnik]],'Lepingu lisa'!$AW$3:$AX$22,2,FALSE),"")</f>
        <v/>
      </c>
      <c r="M141" s="11" t="str">
        <f>IFERROR(VLOOKUP(Tabel1[[#This Row],[Jaotus]],Tabelid!L:M,2,FALSE),"")</f>
        <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25">
      <c r="A142" s="18" t="s">
        <v>16</v>
      </c>
      <c r="B142" s="19" t="s">
        <v>286</v>
      </c>
      <c r="C142" s="18" t="s">
        <v>102</v>
      </c>
      <c r="D142" s="18" t="s">
        <v>103</v>
      </c>
      <c r="E142" s="18" t="s">
        <v>104</v>
      </c>
      <c r="F142" s="49">
        <v>4.0999999999999996</v>
      </c>
      <c r="G142" s="49">
        <v>4.0999999999999996</v>
      </c>
      <c r="H142" s="18"/>
      <c r="I142" s="11" t="str">
        <f>LEFT(Tabel1[[#This Row],[Ruumi tüüp (TALO Tüüpruumide nimestik)]],2)</f>
        <v>92</v>
      </c>
      <c r="J142" s="22"/>
      <c r="K142" s="18"/>
      <c r="L142" s="11" t="str">
        <f>IFERROR(VLOOKUP(Tabel1[[#This Row],[Üürnik]],'Lepingu lisa'!$AW$3:$AX$22,2,FALSE),"")</f>
        <v/>
      </c>
      <c r="M142" s="11" t="str">
        <f>IFERROR(VLOOKUP(Tabel1[[#This Row],[Jaotus]],Tabelid!L:M,2,FALSE),"")</f>
        <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25">
      <c r="A143" s="18" t="s">
        <v>16</v>
      </c>
      <c r="B143" s="19" t="s">
        <v>287</v>
      </c>
      <c r="C143" s="18" t="s">
        <v>109</v>
      </c>
      <c r="D143" s="18" t="s">
        <v>288</v>
      </c>
      <c r="E143" s="18" t="s">
        <v>289</v>
      </c>
      <c r="F143" s="49">
        <v>58.1</v>
      </c>
      <c r="G143" s="49">
        <v>58.1</v>
      </c>
      <c r="H143" s="18"/>
      <c r="I143" s="11" t="str">
        <f>LEFT(Tabel1[[#This Row],[Ruumi tüüp (TALO Tüüpruumide nimestik)]],2)</f>
        <v>96</v>
      </c>
      <c r="J143" s="22"/>
      <c r="K143" s="18"/>
      <c r="L143" s="11" t="str">
        <f>IFERROR(VLOOKUP(Tabel1[[#This Row],[Üürnik]],'Lepingu lisa'!$AW$3:$AX$22,2,FALSE),"")</f>
        <v/>
      </c>
      <c r="M143" s="11" t="str">
        <f>IFERROR(VLOOKUP(Tabel1[[#This Row],[Jaotus]],Tabelid!L:M,2,FALSE),"")</f>
        <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25">
      <c r="A144" s="18"/>
      <c r="B144" s="19"/>
      <c r="C144" s="18"/>
      <c r="D144" s="18"/>
      <c r="E144" s="18"/>
      <c r="F144" s="49"/>
      <c r="G144" s="49"/>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25">
      <c r="A145" s="18"/>
      <c r="B145" s="19"/>
      <c r="C145" s="18"/>
      <c r="D145" s="18"/>
      <c r="E145" s="18"/>
      <c r="F145" s="49"/>
      <c r="G145" s="49"/>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25">
      <c r="A146" s="18"/>
      <c r="B146" s="19"/>
      <c r="C146" s="18"/>
      <c r="D146" s="18"/>
      <c r="E146" s="18"/>
      <c r="F146" s="49"/>
      <c r="G146" s="49"/>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25">
      <c r="A147" s="18"/>
      <c r="B147" s="19"/>
      <c r="C147" s="18"/>
      <c r="D147" s="18"/>
      <c r="E147" s="18"/>
      <c r="F147" s="49"/>
      <c r="G147" s="49"/>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25">
      <c r="A148" s="18"/>
      <c r="B148" s="19"/>
      <c r="C148" s="18"/>
      <c r="D148" s="18"/>
      <c r="E148" s="18"/>
      <c r="F148" s="49"/>
      <c r="G148" s="49"/>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25">
      <c r="A149" s="18"/>
      <c r="B149" s="19"/>
      <c r="C149" s="18"/>
      <c r="D149" s="18"/>
      <c r="E149" s="18"/>
      <c r="F149" s="49"/>
      <c r="G149" s="49"/>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25">
      <c r="A150" s="18"/>
      <c r="B150" s="19"/>
      <c r="C150" s="18"/>
      <c r="D150" s="18"/>
      <c r="E150" s="18"/>
      <c r="F150" s="49"/>
      <c r="G150" s="49"/>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25">
      <c r="A151" s="18"/>
      <c r="B151" s="19"/>
      <c r="C151" s="18"/>
      <c r="D151" s="18"/>
      <c r="E151" s="18"/>
      <c r="F151" s="49"/>
      <c r="G151" s="49"/>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25">
      <c r="A152" s="18"/>
      <c r="B152" s="19"/>
      <c r="C152" s="18"/>
      <c r="D152" s="18"/>
      <c r="E152" s="18"/>
      <c r="F152" s="49"/>
      <c r="G152" s="49"/>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25">
      <c r="A153" s="18"/>
      <c r="B153" s="19"/>
      <c r="C153" s="18"/>
      <c r="D153" s="18"/>
      <c r="E153" s="18"/>
      <c r="F153" s="49"/>
      <c r="G153" s="49"/>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25">
      <c r="A154" s="18"/>
      <c r="B154" s="19"/>
      <c r="C154" s="18"/>
      <c r="D154" s="18"/>
      <c r="E154" s="18"/>
      <c r="F154" s="49"/>
      <c r="G154" s="49"/>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25">
      <c r="A155" s="18"/>
      <c r="B155" s="19"/>
      <c r="C155" s="18"/>
      <c r="D155" s="18"/>
      <c r="E155" s="18"/>
      <c r="F155" s="49"/>
      <c r="G155" s="49"/>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25">
      <c r="A156" s="18"/>
      <c r="B156" s="19"/>
      <c r="C156" s="18"/>
      <c r="D156" s="18"/>
      <c r="E156" s="18"/>
      <c r="F156" s="49"/>
      <c r="G156" s="49"/>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25">
      <c r="A157" s="18"/>
      <c r="B157" s="19"/>
      <c r="C157" s="18"/>
      <c r="D157" s="18"/>
      <c r="E157" s="18"/>
      <c r="F157" s="49"/>
      <c r="G157" s="49"/>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25">
      <c r="A158" s="18"/>
      <c r="B158" s="19"/>
      <c r="C158" s="18"/>
      <c r="D158" s="18"/>
      <c r="E158" s="18"/>
      <c r="F158" s="49"/>
      <c r="G158" s="49"/>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25">
      <c r="A159" s="18"/>
      <c r="B159" s="19"/>
      <c r="C159" s="18"/>
      <c r="D159" s="18"/>
      <c r="E159" s="18"/>
      <c r="F159" s="49"/>
      <c r="G159" s="49"/>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25">
      <c r="A160" s="18"/>
      <c r="B160" s="19"/>
      <c r="C160" s="18"/>
      <c r="D160" s="18"/>
      <c r="E160" s="18"/>
      <c r="F160" s="49"/>
      <c r="G160" s="49"/>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25">
      <c r="A161" s="18"/>
      <c r="B161" s="19"/>
      <c r="C161" s="18"/>
      <c r="D161" s="18"/>
      <c r="E161" s="18"/>
      <c r="F161" s="49"/>
      <c r="G161" s="49"/>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25">
      <c r="A162" s="18"/>
      <c r="B162" s="19"/>
      <c r="C162" s="18"/>
      <c r="D162" s="18"/>
      <c r="E162" s="18"/>
      <c r="F162" s="49"/>
      <c r="G162" s="49"/>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25">
      <c r="A163" s="18"/>
      <c r="B163" s="19"/>
      <c r="C163" s="18"/>
      <c r="D163" s="18"/>
      <c r="E163" s="18"/>
      <c r="F163" s="49"/>
      <c r="G163" s="49"/>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25">
      <c r="A164" s="18"/>
      <c r="B164" s="19"/>
      <c r="C164" s="18"/>
      <c r="D164" s="18"/>
      <c r="E164" s="18"/>
      <c r="F164" s="49"/>
      <c r="G164" s="49"/>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25">
      <c r="A165" s="18"/>
      <c r="B165" s="19"/>
      <c r="C165" s="18"/>
      <c r="D165" s="18"/>
      <c r="E165" s="18"/>
      <c r="F165" s="49"/>
      <c r="G165" s="49"/>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25">
      <c r="A166" s="18"/>
      <c r="B166" s="19"/>
      <c r="C166" s="18"/>
      <c r="D166" s="18"/>
      <c r="E166" s="18"/>
      <c r="F166" s="49"/>
      <c r="G166" s="49"/>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25">
      <c r="A167" s="18"/>
      <c r="B167" s="19"/>
      <c r="C167" s="18"/>
      <c r="D167" s="18"/>
      <c r="E167" s="18"/>
      <c r="F167" s="49"/>
      <c r="G167" s="49"/>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25">
      <c r="A168" s="18"/>
      <c r="B168" s="19"/>
      <c r="C168" s="18"/>
      <c r="D168" s="18"/>
      <c r="E168" s="18"/>
      <c r="F168" s="49"/>
      <c r="G168" s="49"/>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25">
      <c r="A169" s="18"/>
      <c r="B169" s="19"/>
      <c r="C169" s="18"/>
      <c r="D169" s="18"/>
      <c r="E169" s="18"/>
      <c r="F169" s="49"/>
      <c r="G169" s="49"/>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25">
      <c r="A170" s="18"/>
      <c r="B170" s="19"/>
      <c r="C170" s="18"/>
      <c r="D170" s="18"/>
      <c r="E170" s="18"/>
      <c r="F170" s="49"/>
      <c r="G170" s="49"/>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25">
      <c r="A171" s="18"/>
      <c r="B171" s="19"/>
      <c r="C171" s="18"/>
      <c r="D171" s="18"/>
      <c r="E171" s="18"/>
      <c r="F171" s="49"/>
      <c r="G171" s="49"/>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25">
      <c r="A172" s="18"/>
      <c r="B172" s="19"/>
      <c r="C172" s="18"/>
      <c r="D172" s="18"/>
      <c r="E172" s="18"/>
      <c r="F172" s="49"/>
      <c r="G172" s="49"/>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25">
      <c r="A173" s="18"/>
      <c r="B173" s="19"/>
      <c r="C173" s="18"/>
      <c r="D173" s="18"/>
      <c r="E173" s="18"/>
      <c r="F173" s="49"/>
      <c r="G173" s="49"/>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25">
      <c r="A174" s="18"/>
      <c r="B174" s="19"/>
      <c r="C174" s="18"/>
      <c r="D174" s="18"/>
      <c r="E174" s="18"/>
      <c r="F174" s="49"/>
      <c r="G174" s="49"/>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25">
      <c r="A175" s="18"/>
      <c r="B175" s="19"/>
      <c r="C175" s="18"/>
      <c r="D175" s="18"/>
      <c r="E175" s="18"/>
      <c r="F175" s="49"/>
      <c r="G175" s="49"/>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25">
      <c r="A176" s="18"/>
      <c r="B176" s="19"/>
      <c r="C176" s="18"/>
      <c r="D176" s="18"/>
      <c r="E176" s="18"/>
      <c r="F176" s="49"/>
      <c r="G176" s="49"/>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25">
      <c r="A177" s="18"/>
      <c r="B177" s="19"/>
      <c r="C177" s="18"/>
      <c r="D177" s="18"/>
      <c r="E177" s="18"/>
      <c r="F177" s="49"/>
      <c r="G177" s="49"/>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25">
      <c r="A178" s="18"/>
      <c r="B178" s="19"/>
      <c r="C178" s="18"/>
      <c r="D178" s="18"/>
      <c r="E178" s="18"/>
      <c r="F178" s="49"/>
      <c r="G178" s="49"/>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25">
      <c r="A179" s="18"/>
      <c r="B179" s="19"/>
      <c r="C179" s="18"/>
      <c r="D179" s="18"/>
      <c r="E179" s="18"/>
      <c r="F179" s="49"/>
      <c r="G179" s="49"/>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25">
      <c r="A180" s="18"/>
      <c r="B180" s="19"/>
      <c r="C180" s="18"/>
      <c r="D180" s="18"/>
      <c r="E180" s="18"/>
      <c r="F180" s="49"/>
      <c r="G180" s="49"/>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25">
      <c r="A181" s="18"/>
      <c r="B181" s="19"/>
      <c r="C181" s="18"/>
      <c r="D181" s="18"/>
      <c r="E181" s="18"/>
      <c r="F181" s="49"/>
      <c r="G181" s="49"/>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25">
      <c r="A182" s="18"/>
      <c r="B182" s="19"/>
      <c r="C182" s="18"/>
      <c r="D182" s="18"/>
      <c r="E182" s="18"/>
      <c r="F182" s="49"/>
      <c r="G182" s="49"/>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25">
      <c r="A183" s="18"/>
      <c r="B183" s="19"/>
      <c r="C183" s="18"/>
      <c r="D183" s="18"/>
      <c r="E183" s="18"/>
      <c r="F183" s="49"/>
      <c r="G183" s="49"/>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25">
      <c r="A184" s="18"/>
      <c r="B184" s="19"/>
      <c r="C184" s="18"/>
      <c r="D184" s="18"/>
      <c r="E184" s="18"/>
      <c r="F184" s="49"/>
      <c r="G184" s="49"/>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25">
      <c r="A185" s="18"/>
      <c r="B185" s="19"/>
      <c r="C185" s="18"/>
      <c r="D185" s="18"/>
      <c r="E185" s="18"/>
      <c r="F185" s="49"/>
      <c r="G185" s="49"/>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25">
      <c r="A186" s="18"/>
      <c r="B186" s="19"/>
      <c r="C186" s="18"/>
      <c r="D186" s="18"/>
      <c r="E186" s="18"/>
      <c r="F186" s="49"/>
      <c r="G186" s="49"/>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25">
      <c r="A187" s="18"/>
      <c r="B187" s="19"/>
      <c r="C187" s="18"/>
      <c r="D187" s="18"/>
      <c r="E187" s="18"/>
      <c r="F187" s="49"/>
      <c r="G187" s="49"/>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25">
      <c r="A188" s="18"/>
      <c r="B188" s="19"/>
      <c r="C188" s="18"/>
      <c r="D188" s="18"/>
      <c r="E188" s="18"/>
      <c r="F188" s="49"/>
      <c r="G188" s="49"/>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25">
      <c r="A189" s="18"/>
      <c r="B189" s="19"/>
      <c r="C189" s="18"/>
      <c r="D189" s="18"/>
      <c r="E189" s="18"/>
      <c r="F189" s="49"/>
      <c r="G189" s="49"/>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25">
      <c r="A190" s="18"/>
      <c r="B190" s="19"/>
      <c r="C190" s="18"/>
      <c r="D190" s="18"/>
      <c r="E190" s="18"/>
      <c r="F190" s="49"/>
      <c r="G190" s="49"/>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25">
      <c r="A191" s="18"/>
      <c r="B191" s="19"/>
      <c r="C191" s="18"/>
      <c r="D191" s="18"/>
      <c r="E191" s="18"/>
      <c r="F191" s="49"/>
      <c r="G191" s="49"/>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25">
      <c r="A192" s="18"/>
      <c r="B192" s="19"/>
      <c r="C192" s="18"/>
      <c r="D192" s="18"/>
      <c r="E192" s="18"/>
      <c r="F192" s="49"/>
      <c r="G192" s="49"/>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25">
      <c r="A193" s="18"/>
      <c r="B193" s="19"/>
      <c r="C193" s="18"/>
      <c r="D193" s="18"/>
      <c r="E193" s="18"/>
      <c r="F193" s="49"/>
      <c r="G193" s="49"/>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25">
      <c r="A194" s="18"/>
      <c r="B194" s="19"/>
      <c r="C194" s="18"/>
      <c r="D194" s="18"/>
      <c r="E194" s="18"/>
      <c r="F194" s="49"/>
      <c r="G194" s="49"/>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25">
      <c r="A195" s="18"/>
      <c r="B195" s="19"/>
      <c r="C195" s="18"/>
      <c r="D195" s="18"/>
      <c r="E195" s="18"/>
      <c r="F195" s="49"/>
      <c r="G195" s="49"/>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25">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25">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25">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25">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25">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25">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25">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25">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25">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25">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25">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25">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25">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25">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25">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25">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25">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25">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25">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25">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25">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25">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25">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25">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25">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25">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25">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25">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25">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25">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25">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25">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25">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25">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25">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25">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25">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25">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25">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25">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25">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25">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25">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25">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25">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25">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25">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25">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25">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25">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25">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25">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25">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25">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25">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25">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25">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25">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25">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25">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25">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25">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25">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25">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25">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25">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25">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25">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25">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25">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25">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25">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25">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25">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25">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25">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25">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25">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25">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25">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25">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25">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25">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25">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25">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25">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25">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25">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25">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25">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25">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25">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25">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25">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25">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25">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25">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25">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25">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25">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25">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25">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25">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25">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25">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25">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25">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25">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25">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25">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25">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25">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25">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25">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25">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25">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25">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25">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25">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25">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25">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25">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25">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25">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25">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25">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25">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25">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25">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25">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25">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25">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25">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25">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25">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25">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25">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25">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25">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25">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25">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25">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25">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25">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25">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25">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25">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25">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25">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25">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25">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25">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25">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25">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25">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25">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25">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25">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25">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25">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25">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25">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25">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25">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25">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25">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25">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25">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25">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25">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25">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25">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25">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25">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25">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25">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25">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25">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25">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25">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25">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25">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25">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25">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25">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25">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25">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25">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25">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25">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25">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25">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25">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25">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25">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25">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25">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2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2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2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2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2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2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2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2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2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2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2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2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2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2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2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2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2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2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2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2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2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2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2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2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2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2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2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2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2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2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2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2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2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2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2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2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2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2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2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2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2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2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2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2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2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2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2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2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2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2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2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2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2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2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2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2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2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2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2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2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2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2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2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2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2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2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2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2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2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2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2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2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2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2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2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2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2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2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2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2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2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2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2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2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2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2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2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2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2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2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2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2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2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2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2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2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2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2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2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2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2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2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2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2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2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2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2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2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2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2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2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2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2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2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2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2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2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2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2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2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2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2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2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2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2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2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2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2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2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2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2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2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2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2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2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2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2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2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2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2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2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2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2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2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2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2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2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2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2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2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2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2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2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2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2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2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2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2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2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2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2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2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2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2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2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2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2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2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2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2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2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2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2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2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2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2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2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2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2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2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2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2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2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2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2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2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2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2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2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2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2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2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2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2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2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2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2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2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2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2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2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2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2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2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2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2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2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2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2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2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2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2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2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2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2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2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2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2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2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2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2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2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2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2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2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2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2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2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2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2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2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2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2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2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2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2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2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2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2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2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2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2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2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2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2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2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2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2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2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2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2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2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2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2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2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2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2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2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2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2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2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2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2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2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2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2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2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2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2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2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2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2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2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2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2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2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2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2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2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2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2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2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2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2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2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2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2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2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2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2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2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2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2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2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2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2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2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2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2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2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2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2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2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2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2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2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2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2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2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2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2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2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2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2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2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2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2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2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2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2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2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2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2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2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2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2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2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2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2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2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2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2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2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2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2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2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2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2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2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2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2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2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2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2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2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2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2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2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2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2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2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2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2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2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2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2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2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2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2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2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2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2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2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2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2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2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2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2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2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2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2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2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2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2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2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2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2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2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2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2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2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2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2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2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2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2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2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2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2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2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2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2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2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2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2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2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2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2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2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2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2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2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2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2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2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2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2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2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2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2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2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2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2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2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2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2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2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2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2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2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2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2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2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2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2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2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2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2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2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2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2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2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2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2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2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2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2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2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2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2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2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2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2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2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2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2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2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2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2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2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2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2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2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2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2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2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2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2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2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2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2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2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2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2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2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2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2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2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2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2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2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2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2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2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2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2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2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2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2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2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2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2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2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2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2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2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2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2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2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2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2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2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2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2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2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2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2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2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2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2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2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2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2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2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2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2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2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2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2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2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2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2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2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2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2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2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2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2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2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2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2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2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2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2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2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2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2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2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2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2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2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2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2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2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2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2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2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2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2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2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2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2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2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2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2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2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2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2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2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2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2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2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2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2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2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2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2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2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2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2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2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2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2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2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2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2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2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2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2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2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2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2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2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2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2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2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2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2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2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2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2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2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2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2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2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2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2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2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2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2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2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2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2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2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2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2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2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2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2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2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2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2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2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2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2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2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2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2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2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2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2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2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9"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5703125" style="1" customWidth="1"/>
    <col min="2" max="2" width="62.85546875" style="1" customWidth="1"/>
    <col min="3" max="3" width="34.5703125" bestFit="1" customWidth="1"/>
    <col min="4" max="4" width="74.5703125" bestFit="1" customWidth="1"/>
  </cols>
  <sheetData>
    <row r="1" spans="1:4" x14ac:dyDescent="0.25">
      <c r="A1" s="41" t="s">
        <v>85</v>
      </c>
      <c r="B1" s="42" t="s">
        <v>290</v>
      </c>
      <c r="C1" s="42" t="s">
        <v>291</v>
      </c>
      <c r="D1" s="42" t="s">
        <v>292</v>
      </c>
    </row>
    <row r="2" spans="1:4" x14ac:dyDescent="0.25">
      <c r="A2" s="43" t="s">
        <v>293</v>
      </c>
      <c r="B2" s="43" t="s">
        <v>294</v>
      </c>
      <c r="C2" s="43" t="s">
        <v>295</v>
      </c>
      <c r="D2" s="43" t="str">
        <f>C2&amp;A2&amp;B2</f>
        <v>KORRUSE AVATUD NETOPINDRõdu98 Välisruumid</v>
      </c>
    </row>
    <row r="3" spans="1:4" x14ac:dyDescent="0.25">
      <c r="A3" s="43" t="s">
        <v>296</v>
      </c>
      <c r="B3" s="43" t="s">
        <v>294</v>
      </c>
      <c r="C3" s="43" t="s">
        <v>295</v>
      </c>
      <c r="D3" s="43" t="str">
        <f t="shared" ref="D3:D66" si="0">C3&amp;A3&amp;B3</f>
        <v>KORRUSE AVATUD NETOPINDTerrass98 Välisruumid</v>
      </c>
    </row>
    <row r="4" spans="1:4" x14ac:dyDescent="0.25">
      <c r="A4" s="43" t="s">
        <v>297</v>
      </c>
      <c r="B4" s="43" t="s">
        <v>294</v>
      </c>
      <c r="C4" s="43" t="s">
        <v>295</v>
      </c>
      <c r="D4" s="43" t="str">
        <f t="shared" si="0"/>
        <v>KORRUSE AVATUD NETOPINDVarjualune98 Välisruumid</v>
      </c>
    </row>
    <row r="5" spans="1:4" x14ac:dyDescent="0.25">
      <c r="A5" s="43" t="s">
        <v>298</v>
      </c>
      <c r="B5" s="43" t="s">
        <v>157</v>
      </c>
      <c r="C5" s="43" t="s">
        <v>109</v>
      </c>
      <c r="D5" s="43" t="str">
        <f t="shared" si="0"/>
        <v>TEHNOPINDAlajaam/Trafo/Jaotla97 Elektrotehnilised ruumid</v>
      </c>
    </row>
    <row r="6" spans="1:4" x14ac:dyDescent="0.25">
      <c r="A6" s="43" t="s">
        <v>299</v>
      </c>
      <c r="B6" s="43" t="s">
        <v>111</v>
      </c>
      <c r="C6" s="43" t="s">
        <v>109</v>
      </c>
      <c r="D6" s="43" t="str">
        <f t="shared" si="0"/>
        <v>TEHNOPINDBasseini tehniline ruum94 Kütte- ja veehooldusruumid</v>
      </c>
    </row>
    <row r="7" spans="1:4" x14ac:dyDescent="0.25">
      <c r="A7" s="43" t="s">
        <v>300</v>
      </c>
      <c r="B7" s="43" t="s">
        <v>111</v>
      </c>
      <c r="C7" s="43" t="s">
        <v>109</v>
      </c>
      <c r="D7" s="43" t="str">
        <f t="shared" si="0"/>
        <v>TEHNOPINDBoileriruum94 Kütte- ja veehooldusruumid</v>
      </c>
    </row>
    <row r="8" spans="1:4" x14ac:dyDescent="0.25">
      <c r="A8" s="43" t="s">
        <v>156</v>
      </c>
      <c r="B8" s="43" t="s">
        <v>157</v>
      </c>
      <c r="C8" s="43" t="s">
        <v>109</v>
      </c>
      <c r="D8" s="43" t="str">
        <f t="shared" si="0"/>
        <v>TEHNOPINDElektrikilp97 Elektrotehnilised ruumid</v>
      </c>
    </row>
    <row r="9" spans="1:4" x14ac:dyDescent="0.25">
      <c r="A9" s="43" t="s">
        <v>301</v>
      </c>
      <c r="B9" s="43" t="s">
        <v>111</v>
      </c>
      <c r="C9" s="43" t="s">
        <v>109</v>
      </c>
      <c r="D9" s="43" t="str">
        <f t="shared" si="0"/>
        <v>TEHNOPINDGaasiruum94 Kütte- ja veehooldusruumid</v>
      </c>
    </row>
    <row r="10" spans="1:4" x14ac:dyDescent="0.25">
      <c r="A10" s="43" t="s">
        <v>302</v>
      </c>
      <c r="B10" s="43" t="s">
        <v>157</v>
      </c>
      <c r="C10" s="43" t="s">
        <v>109</v>
      </c>
      <c r="D10" s="43" t="str">
        <f t="shared" si="0"/>
        <v>TEHNOPINDGeneraatoriruum97 Elektrotehnilised ruumid</v>
      </c>
    </row>
    <row r="11" spans="1:4" x14ac:dyDescent="0.25">
      <c r="A11" s="43" t="s">
        <v>303</v>
      </c>
      <c r="B11" s="43" t="s">
        <v>304</v>
      </c>
      <c r="C11" s="43" t="s">
        <v>109</v>
      </c>
      <c r="D11" s="43" t="str">
        <f t="shared" si="0"/>
        <v>TEHNOPINDHoolderuum99 Liigitamata liiklus- ja tehnoruumid</v>
      </c>
    </row>
    <row r="12" spans="1:4" x14ac:dyDescent="0.25">
      <c r="A12" s="43" t="s">
        <v>305</v>
      </c>
      <c r="B12" s="43" t="s">
        <v>111</v>
      </c>
      <c r="C12" s="43" t="s">
        <v>109</v>
      </c>
      <c r="D12" s="43" t="str">
        <f t="shared" si="0"/>
        <v>TEHNOPINDJahutusruum94 Kütte- ja veehooldusruumid</v>
      </c>
    </row>
    <row r="13" spans="1:4" x14ac:dyDescent="0.25">
      <c r="A13" s="43" t="s">
        <v>306</v>
      </c>
      <c r="B13" s="43" t="s">
        <v>111</v>
      </c>
      <c r="C13" s="43" t="s">
        <v>109</v>
      </c>
      <c r="D13" s="43" t="str">
        <f t="shared" si="0"/>
        <v>TEHNOPINDKatlaruum94 Kütte- ja veehooldusruumid</v>
      </c>
    </row>
    <row r="14" spans="1:4" x14ac:dyDescent="0.25">
      <c r="A14" s="43" t="s">
        <v>307</v>
      </c>
      <c r="B14" s="43" t="s">
        <v>304</v>
      </c>
      <c r="C14" s="43" t="s">
        <v>109</v>
      </c>
      <c r="D14" s="43" t="str">
        <f t="shared" si="0"/>
        <v>TEHNOPINDKütusehoidla99 Liigitamata liiklus- ja tehnoruumid</v>
      </c>
    </row>
    <row r="15" spans="1:4" x14ac:dyDescent="0.25">
      <c r="A15" s="43" t="s">
        <v>308</v>
      </c>
      <c r="B15" s="43" t="s">
        <v>157</v>
      </c>
      <c r="C15" s="43" t="s">
        <v>109</v>
      </c>
      <c r="D15" s="43" t="str">
        <f t="shared" si="0"/>
        <v>TEHNOPINDLifti masinaruum97 Elektrotehnilised ruumid</v>
      </c>
    </row>
    <row r="16" spans="1:4" x14ac:dyDescent="0.25">
      <c r="A16" s="43" t="s">
        <v>308</v>
      </c>
      <c r="B16" s="43" t="s">
        <v>304</v>
      </c>
      <c r="C16" s="43" t="s">
        <v>109</v>
      </c>
      <c r="D16" s="43" t="str">
        <f t="shared" si="0"/>
        <v>TEHNOPINDLifti masinaruum99 Liigitamata liiklus- ja tehnoruumid</v>
      </c>
    </row>
    <row r="17" spans="1:4" x14ac:dyDescent="0.25">
      <c r="A17" s="43" t="s">
        <v>309</v>
      </c>
      <c r="B17" s="43" t="s">
        <v>157</v>
      </c>
      <c r="C17" s="43" t="s">
        <v>109</v>
      </c>
      <c r="D17" s="43" t="str">
        <f t="shared" si="0"/>
        <v>TEHNOPINDPumpla97 Elektrotehnilised ruumid</v>
      </c>
    </row>
    <row r="18" spans="1:4" x14ac:dyDescent="0.25">
      <c r="A18" s="43" t="s">
        <v>309</v>
      </c>
      <c r="B18" s="43" t="s">
        <v>304</v>
      </c>
      <c r="C18" s="43" t="s">
        <v>109</v>
      </c>
      <c r="D18" s="43" t="str">
        <f t="shared" si="0"/>
        <v>TEHNOPINDPumpla99 Liigitamata liiklus- ja tehnoruumid</v>
      </c>
    </row>
    <row r="19" spans="1:4" x14ac:dyDescent="0.25">
      <c r="A19" s="43" t="s">
        <v>310</v>
      </c>
      <c r="B19" s="43" t="s">
        <v>111</v>
      </c>
      <c r="C19" s="43" t="s">
        <v>109</v>
      </c>
      <c r="D19" s="43" t="str">
        <f t="shared" si="0"/>
        <v>TEHNOPINDSamarõhukamber94 Kütte- ja veehooldusruumid</v>
      </c>
    </row>
    <row r="20" spans="1:4" x14ac:dyDescent="0.25">
      <c r="A20" s="43" t="s">
        <v>310</v>
      </c>
      <c r="B20" s="43" t="s">
        <v>304</v>
      </c>
      <c r="C20" s="43" t="s">
        <v>109</v>
      </c>
      <c r="D20" s="43" t="str">
        <f t="shared" si="0"/>
        <v>TEHNOPINDSamarõhukamber99 Liigitamata liiklus- ja tehnoruumid</v>
      </c>
    </row>
    <row r="21" spans="1:4" x14ac:dyDescent="0.25">
      <c r="A21" s="43" t="s">
        <v>173</v>
      </c>
      <c r="B21" s="43" t="s">
        <v>157</v>
      </c>
      <c r="C21" s="43" t="s">
        <v>109</v>
      </c>
      <c r="D21" s="43" t="str">
        <f t="shared" si="0"/>
        <v>TEHNOPINDSideruum/Nõrkvool97 Elektrotehnilised ruumid</v>
      </c>
    </row>
    <row r="22" spans="1:4" x14ac:dyDescent="0.25">
      <c r="A22" s="43" t="s">
        <v>173</v>
      </c>
      <c r="B22" s="43" t="s">
        <v>304</v>
      </c>
      <c r="C22" s="43" t="s">
        <v>109</v>
      </c>
      <c r="D22" s="43" t="str">
        <f t="shared" si="0"/>
        <v>TEHNOPINDSideruum/Nõrkvool99 Liigitamata liiklus- ja tehnoruumid</v>
      </c>
    </row>
    <row r="23" spans="1:4" x14ac:dyDescent="0.25">
      <c r="A23" s="43" t="s">
        <v>159</v>
      </c>
      <c r="B23" s="43" t="s">
        <v>111</v>
      </c>
      <c r="C23" s="43" t="s">
        <v>109</v>
      </c>
      <c r="D23" s="43" t="str">
        <f t="shared" si="0"/>
        <v>TEHNOPINDSoojasõlm94 Kütte- ja veehooldusruumid</v>
      </c>
    </row>
    <row r="24" spans="1:4" x14ac:dyDescent="0.25">
      <c r="A24" s="43" t="s">
        <v>311</v>
      </c>
      <c r="B24" s="43" t="s">
        <v>111</v>
      </c>
      <c r="C24" s="43" t="s">
        <v>109</v>
      </c>
      <c r="D24" s="43" t="str">
        <f t="shared" si="0"/>
        <v>TEHNOPINDSprinkler/Tuletõrje pump94 Kütte- ja veehooldusruumid</v>
      </c>
    </row>
    <row r="25" spans="1:4" x14ac:dyDescent="0.25">
      <c r="A25" s="43" t="s">
        <v>311</v>
      </c>
      <c r="B25" s="43" t="s">
        <v>304</v>
      </c>
      <c r="C25" s="43" t="s">
        <v>109</v>
      </c>
      <c r="D25" s="43" t="str">
        <f t="shared" si="0"/>
        <v>TEHNOPINDSprinkler/Tuletõrje pump99 Liigitamata liiklus- ja tehnoruumid</v>
      </c>
    </row>
    <row r="26" spans="1:4" x14ac:dyDescent="0.25">
      <c r="A26" s="43" t="s">
        <v>312</v>
      </c>
      <c r="B26" s="43" t="s">
        <v>157</v>
      </c>
      <c r="C26" s="43" t="s">
        <v>109</v>
      </c>
      <c r="D26" s="43" t="str">
        <f t="shared" si="0"/>
        <v>TEHNOPINDUPS-ruum97 Elektrotehnilised ruumid</v>
      </c>
    </row>
    <row r="27" spans="1:4" x14ac:dyDescent="0.25">
      <c r="A27" s="43" t="s">
        <v>312</v>
      </c>
      <c r="B27" s="43" t="s">
        <v>304</v>
      </c>
      <c r="C27" s="43" t="s">
        <v>109</v>
      </c>
      <c r="D27" s="43" t="str">
        <f t="shared" si="0"/>
        <v>TEHNOPINDUPS-ruum99 Liigitamata liiklus- ja tehnoruumid</v>
      </c>
    </row>
    <row r="28" spans="1:4" x14ac:dyDescent="0.25">
      <c r="A28" s="43" t="s">
        <v>110</v>
      </c>
      <c r="B28" s="43" t="s">
        <v>111</v>
      </c>
      <c r="C28" s="43" t="s">
        <v>109</v>
      </c>
      <c r="D28" s="43" t="str">
        <f t="shared" si="0"/>
        <v>TEHNOPINDVeemõõdusõlm94 Kütte- ja veehooldusruumid</v>
      </c>
    </row>
    <row r="29" spans="1:4" x14ac:dyDescent="0.25">
      <c r="A29" s="43" t="s">
        <v>288</v>
      </c>
      <c r="B29" s="43" t="s">
        <v>289</v>
      </c>
      <c r="C29" s="43" t="s">
        <v>109</v>
      </c>
      <c r="D29" s="43" t="str">
        <f t="shared" si="0"/>
        <v>TEHNOPINDVent ruum96 Ventilatsiooniruumid</v>
      </c>
    </row>
    <row r="30" spans="1:4" x14ac:dyDescent="0.25">
      <c r="A30" s="43" t="s">
        <v>313</v>
      </c>
      <c r="B30" s="43" t="s">
        <v>289</v>
      </c>
      <c r="C30" s="43" t="s">
        <v>109</v>
      </c>
      <c r="D30" s="43" t="str">
        <f t="shared" si="0"/>
        <v>TEHNOPINDÕhuvõtukamber96 Ventilatsiooniruumid</v>
      </c>
    </row>
    <row r="31" spans="1:4" x14ac:dyDescent="0.25">
      <c r="A31" s="43" t="s">
        <v>103</v>
      </c>
      <c r="B31" s="43" t="s">
        <v>104</v>
      </c>
      <c r="C31" s="43" t="s">
        <v>102</v>
      </c>
      <c r="D31" s="43" t="str">
        <f t="shared" si="0"/>
        <v>VERTIKAALSETE ÜHENDUSTEEDE PINDLift92 Vertikaalliiklusruumid</v>
      </c>
    </row>
    <row r="32" spans="1:4" x14ac:dyDescent="0.25">
      <c r="A32" s="43" t="s">
        <v>314</v>
      </c>
      <c r="B32" s="43" t="s">
        <v>104</v>
      </c>
      <c r="C32" s="43" t="s">
        <v>102</v>
      </c>
      <c r="D32" s="43" t="str">
        <f t="shared" si="0"/>
        <v>VERTIKAALSETE ÜHENDUSTEEDE PINDŠaht92 Vertikaalliiklusruumid</v>
      </c>
    </row>
    <row r="33" spans="1:4" x14ac:dyDescent="0.25">
      <c r="A33" s="43" t="s">
        <v>106</v>
      </c>
      <c r="B33" s="43" t="s">
        <v>104</v>
      </c>
      <c r="C33" s="43" t="s">
        <v>102</v>
      </c>
      <c r="D33" s="43" t="str">
        <f t="shared" si="0"/>
        <v>VERTIKAALSETE ÜHENDUSTEEDE PINDTrepp/Trepikoda92 Vertikaalliiklusruumid</v>
      </c>
    </row>
    <row r="34" spans="1:4" x14ac:dyDescent="0.25">
      <c r="A34" s="43" t="s">
        <v>99</v>
      </c>
      <c r="B34" s="43" t="s">
        <v>100</v>
      </c>
      <c r="C34" s="43" t="s">
        <v>95</v>
      </c>
      <c r="D34" s="43" t="str">
        <f t="shared" si="0"/>
        <v>ÜÜRITAV PINDAatrium/Fuajee91 Horisontaalliiklusruumid</v>
      </c>
    </row>
    <row r="35" spans="1:4" x14ac:dyDescent="0.25">
      <c r="A35" s="43" t="s">
        <v>132</v>
      </c>
      <c r="B35" s="43" t="s">
        <v>133</v>
      </c>
      <c r="C35" s="43" t="s">
        <v>95</v>
      </c>
      <c r="D35" s="43" t="str">
        <f t="shared" si="0"/>
        <v>ÜÜRITAV PINDAbiruum23 Äriruumide abiruumid</v>
      </c>
    </row>
    <row r="36" spans="1:4" x14ac:dyDescent="0.25">
      <c r="A36" s="43" t="s">
        <v>315</v>
      </c>
      <c r="B36" s="43" t="s">
        <v>207</v>
      </c>
      <c r="C36" s="43" t="s">
        <v>95</v>
      </c>
      <c r="D36" s="43" t="str">
        <f t="shared" si="0"/>
        <v>ÜÜRITAV PINDArhiiv53 Arhiivid</v>
      </c>
    </row>
    <row r="37" spans="1:4" x14ac:dyDescent="0.25">
      <c r="A37" s="43" t="s">
        <v>316</v>
      </c>
      <c r="B37" s="43" t="s">
        <v>317</v>
      </c>
      <c r="C37" s="43" t="s">
        <v>95</v>
      </c>
      <c r="D37" s="43" t="str">
        <f t="shared" si="0"/>
        <v>ÜÜRITAV PINDAuditoorium34 Auditooriumid</v>
      </c>
    </row>
    <row r="38" spans="1:4" x14ac:dyDescent="0.25">
      <c r="A38" s="43" t="s">
        <v>318</v>
      </c>
      <c r="B38" s="43" t="s">
        <v>319</v>
      </c>
      <c r="C38" s="43" t="s">
        <v>95</v>
      </c>
      <c r="D38" s="43" t="str">
        <f t="shared" si="0"/>
        <v>ÜÜRITAV PINDAutopesula85 Pesumaja</v>
      </c>
    </row>
    <row r="39" spans="1:4" x14ac:dyDescent="0.25">
      <c r="A39" s="43" t="s">
        <v>320</v>
      </c>
      <c r="B39" s="43" t="s">
        <v>176</v>
      </c>
      <c r="C39" s="43" t="s">
        <v>95</v>
      </c>
      <c r="D39" s="43" t="str">
        <f t="shared" si="0"/>
        <v>ÜÜRITAV PINDDesokamber49 Ruumigrupi liigitamata eriruumid</v>
      </c>
    </row>
    <row r="40" spans="1:4" x14ac:dyDescent="0.25">
      <c r="A40" s="43" t="s">
        <v>206</v>
      </c>
      <c r="B40" s="43" t="s">
        <v>207</v>
      </c>
      <c r="C40" s="43" t="s">
        <v>95</v>
      </c>
      <c r="D40" s="43" t="str">
        <f t="shared" si="0"/>
        <v>ÜÜRITAV PINDDokumendihoidla53 Arhiivid</v>
      </c>
    </row>
    <row r="41" spans="1:4" x14ac:dyDescent="0.25">
      <c r="A41" s="43" t="s">
        <v>206</v>
      </c>
      <c r="B41" s="43" t="s">
        <v>321</v>
      </c>
      <c r="C41" s="43" t="s">
        <v>95</v>
      </c>
      <c r="D41" s="43" t="str">
        <f t="shared" si="0"/>
        <v>ÜÜRITAV PINDDokumendihoidla59 Liigitamata hoiuruumid</v>
      </c>
    </row>
    <row r="42" spans="1:4" x14ac:dyDescent="0.25">
      <c r="A42" s="43" t="s">
        <v>162</v>
      </c>
      <c r="B42" s="43" t="s">
        <v>100</v>
      </c>
      <c r="C42" s="43" t="s">
        <v>95</v>
      </c>
      <c r="D42" s="43" t="str">
        <f t="shared" si="0"/>
        <v>ÜÜRITAV PINDEesruum91 Horisontaalliiklusruumid</v>
      </c>
    </row>
    <row r="43" spans="1:4" x14ac:dyDescent="0.25">
      <c r="A43" s="43" t="s">
        <v>322</v>
      </c>
      <c r="B43" s="43" t="s">
        <v>323</v>
      </c>
      <c r="C43" s="43" t="s">
        <v>95</v>
      </c>
      <c r="D43" s="43" t="str">
        <f t="shared" si="0"/>
        <v>ÜÜRITAV PINDEluruum11 Korterid tubade arvu järgi</v>
      </c>
    </row>
    <row r="44" spans="1:4" x14ac:dyDescent="0.25">
      <c r="A44" s="43" t="s">
        <v>322</v>
      </c>
      <c r="B44" s="43" t="s">
        <v>324</v>
      </c>
      <c r="C44" s="43" t="s">
        <v>95</v>
      </c>
      <c r="D44" s="43" t="str">
        <f t="shared" si="0"/>
        <v>ÜÜRITAV PINDEluruum12 Eluruumid eraldi</v>
      </c>
    </row>
    <row r="45" spans="1:4" x14ac:dyDescent="0.25">
      <c r="A45" s="43" t="s">
        <v>322</v>
      </c>
      <c r="B45" s="43" t="s">
        <v>325</v>
      </c>
      <c r="C45" s="43" t="s">
        <v>95</v>
      </c>
      <c r="D45" s="43" t="str">
        <f t="shared" si="0"/>
        <v>ÜÜRITAV PINDEluruum13 Majutusruumid</v>
      </c>
    </row>
    <row r="46" spans="1:4" x14ac:dyDescent="0.25">
      <c r="A46" s="43" t="s">
        <v>322</v>
      </c>
      <c r="B46" s="43" t="s">
        <v>326</v>
      </c>
      <c r="C46" s="43" t="s">
        <v>95</v>
      </c>
      <c r="D46" s="43" t="str">
        <f t="shared" si="0"/>
        <v>ÜÜRITAV PINDEluruum15 Ühiselamutoad</v>
      </c>
    </row>
    <row r="47" spans="1:4" x14ac:dyDescent="0.25">
      <c r="A47" s="43" t="s">
        <v>322</v>
      </c>
      <c r="B47" s="43" t="s">
        <v>327</v>
      </c>
      <c r="C47" s="43" t="s">
        <v>95</v>
      </c>
      <c r="D47" s="43" t="str">
        <f t="shared" si="0"/>
        <v>ÜÜRITAV PINDEluruum16 Hotellitoad</v>
      </c>
    </row>
    <row r="48" spans="1:4" x14ac:dyDescent="0.25">
      <c r="A48" s="43" t="s">
        <v>322</v>
      </c>
      <c r="B48" s="43" t="s">
        <v>328</v>
      </c>
      <c r="C48" s="43" t="s">
        <v>95</v>
      </c>
      <c r="D48" s="43" t="str">
        <f t="shared" si="0"/>
        <v>ÜÜRITAV PINDEluruum17 Kasarmutoad</v>
      </c>
    </row>
    <row r="49" spans="1:4" x14ac:dyDescent="0.25">
      <c r="A49" s="43" t="s">
        <v>322</v>
      </c>
      <c r="B49" s="43" t="s">
        <v>329</v>
      </c>
      <c r="C49" s="43" t="s">
        <v>95</v>
      </c>
      <c r="D49" s="43" t="str">
        <f t="shared" si="0"/>
        <v>ÜÜRITAV PINDEluruum18 Magamissaalid</v>
      </c>
    </row>
    <row r="50" spans="1:4" x14ac:dyDescent="0.25">
      <c r="A50" s="43" t="s">
        <v>322</v>
      </c>
      <c r="B50" s="43" t="s">
        <v>330</v>
      </c>
      <c r="C50" s="43" t="s">
        <v>95</v>
      </c>
      <c r="D50" s="43" t="str">
        <f t="shared" si="0"/>
        <v>ÜÜRITAV PINDEluruum19 Liigitamata eluruumid</v>
      </c>
    </row>
    <row r="51" spans="1:4" x14ac:dyDescent="0.25">
      <c r="A51" s="43" t="s">
        <v>175</v>
      </c>
      <c r="B51" s="43" t="s">
        <v>176</v>
      </c>
      <c r="C51" s="43" t="s">
        <v>95</v>
      </c>
      <c r="D51" s="43" t="str">
        <f t="shared" si="0"/>
        <v>ÜÜRITAV PINDEriotstarbeline ruum49 Ruumigrupi liigitamata eriruumid</v>
      </c>
    </row>
    <row r="52" spans="1:4" x14ac:dyDescent="0.25">
      <c r="A52" s="43" t="s">
        <v>331</v>
      </c>
      <c r="B52" s="43" t="s">
        <v>332</v>
      </c>
      <c r="C52" s="43" t="s">
        <v>95</v>
      </c>
      <c r="D52" s="43" t="str">
        <f t="shared" si="0"/>
        <v>ÜÜRITAV PINDGaraaž55 Garaažid</v>
      </c>
    </row>
    <row r="53" spans="1:4" x14ac:dyDescent="0.25">
      <c r="A53" s="43" t="s">
        <v>193</v>
      </c>
      <c r="B53" s="43" t="s">
        <v>194</v>
      </c>
      <c r="C53" s="43" t="s">
        <v>95</v>
      </c>
      <c r="D53" s="43" t="str">
        <f t="shared" si="0"/>
        <v>ÜÜRITAV PINDGarderoob51 Garderoobiruumid</v>
      </c>
    </row>
    <row r="54" spans="1:4" x14ac:dyDescent="0.25">
      <c r="A54" s="43" t="s">
        <v>170</v>
      </c>
      <c r="B54" s="43" t="s">
        <v>171</v>
      </c>
      <c r="C54" s="43" t="s">
        <v>95</v>
      </c>
      <c r="D54" s="43" t="str">
        <f t="shared" si="0"/>
        <v>ÜÜRITAV PINDHoiuruum/Ladu52 Laod</v>
      </c>
    </row>
    <row r="55" spans="1:4" x14ac:dyDescent="0.25">
      <c r="A55" s="43" t="s">
        <v>170</v>
      </c>
      <c r="B55" s="43" t="s">
        <v>321</v>
      </c>
      <c r="C55" s="43" t="s">
        <v>95</v>
      </c>
      <c r="D55" s="43" t="str">
        <f t="shared" si="0"/>
        <v>ÜÜRITAV PINDHoiuruum/Ladu59 Liigitamata hoiuruumid</v>
      </c>
    </row>
    <row r="56" spans="1:4" x14ac:dyDescent="0.25">
      <c r="A56" s="43" t="s">
        <v>333</v>
      </c>
      <c r="B56" s="43" t="s">
        <v>321</v>
      </c>
      <c r="C56" s="43" t="s">
        <v>95</v>
      </c>
      <c r="D56" s="43" t="str">
        <f t="shared" si="0"/>
        <v>ÜÜRITAV PINDJalgrataste hoidla59 Liigitamata hoiuruumid</v>
      </c>
    </row>
    <row r="57" spans="1:4" x14ac:dyDescent="0.25">
      <c r="A57" s="43" t="s">
        <v>184</v>
      </c>
      <c r="B57" s="43" t="s">
        <v>185</v>
      </c>
      <c r="C57" s="43" t="s">
        <v>95</v>
      </c>
      <c r="D57" s="43" t="str">
        <f t="shared" si="0"/>
        <v>ÜÜRITAV PINDJäätmed87 Jäätmehooldusruumid</v>
      </c>
    </row>
    <row r="58" spans="1:4" x14ac:dyDescent="0.25">
      <c r="A58" s="44" t="s">
        <v>334</v>
      </c>
      <c r="B58" s="43" t="s">
        <v>176</v>
      </c>
      <c r="C58" s="43" t="s">
        <v>95</v>
      </c>
      <c r="D58" s="43" t="str">
        <f t="shared" si="0"/>
        <v>ÜÜRITAV PINDKaaluruum49 Ruumigrupi liigitamata eriruumid</v>
      </c>
    </row>
    <row r="59" spans="1:4" x14ac:dyDescent="0.25">
      <c r="A59" s="43" t="s">
        <v>136</v>
      </c>
      <c r="B59" s="43" t="s">
        <v>137</v>
      </c>
      <c r="C59" s="43" t="s">
        <v>95</v>
      </c>
      <c r="D59" s="43" t="str">
        <f t="shared" si="0"/>
        <v>ÜÜRITAV PINDKabinet/Büroo21 Bürooruumid</v>
      </c>
    </row>
    <row r="60" spans="1:4" x14ac:dyDescent="0.25">
      <c r="A60" s="43" t="s">
        <v>136</v>
      </c>
      <c r="B60" s="43" t="s">
        <v>272</v>
      </c>
      <c r="C60" s="43" t="s">
        <v>95</v>
      </c>
      <c r="D60" s="43" t="str">
        <f t="shared" si="0"/>
        <v>ÜÜRITAV PINDKabinet/Büroo22 Äriruumid</v>
      </c>
    </row>
    <row r="61" spans="1:4" x14ac:dyDescent="0.25">
      <c r="A61" s="43" t="s">
        <v>335</v>
      </c>
      <c r="B61" s="43" t="s">
        <v>321</v>
      </c>
      <c r="C61" s="43" t="s">
        <v>95</v>
      </c>
      <c r="D61" s="43" t="str">
        <f t="shared" si="0"/>
        <v>ÜÜRITAV PINDKelder59 Liigitamata hoiuruumid</v>
      </c>
    </row>
    <row r="62" spans="1:4" x14ac:dyDescent="0.25">
      <c r="A62" s="43" t="s">
        <v>335</v>
      </c>
      <c r="B62" s="43" t="s">
        <v>336</v>
      </c>
      <c r="C62" s="43" t="s">
        <v>95</v>
      </c>
      <c r="D62" s="43" t="str">
        <f t="shared" si="0"/>
        <v>ÜÜRITAV PINDKelder82 Kinnistu juurde kuuluvad laod</v>
      </c>
    </row>
    <row r="63" spans="1:4" x14ac:dyDescent="0.25">
      <c r="A63" s="43" t="s">
        <v>335</v>
      </c>
      <c r="B63" s="43" t="s">
        <v>337</v>
      </c>
      <c r="C63" s="43" t="s">
        <v>95</v>
      </c>
      <c r="D63" s="43" t="str">
        <f t="shared" si="0"/>
        <v>ÜÜRITAV PINDKelder88 Kinnistu eriruumid</v>
      </c>
    </row>
    <row r="64" spans="1:4" x14ac:dyDescent="0.25">
      <c r="A64" s="43" t="s">
        <v>338</v>
      </c>
      <c r="B64" s="43" t="s">
        <v>321</v>
      </c>
      <c r="C64" s="43" t="s">
        <v>95</v>
      </c>
      <c r="D64" s="43" t="str">
        <f t="shared" si="0"/>
        <v>ÜÜRITAV PINDKemikaalid59 Liigitamata hoiuruumid</v>
      </c>
    </row>
    <row r="65" spans="1:4" x14ac:dyDescent="0.25">
      <c r="A65" s="43" t="s">
        <v>339</v>
      </c>
      <c r="B65" s="43" t="s">
        <v>330</v>
      </c>
      <c r="C65" s="43" t="s">
        <v>95</v>
      </c>
      <c r="D65" s="43" t="str">
        <f t="shared" si="0"/>
        <v>ÜÜRITAV PINDKinnipidamisruum19 Liigitamata eluruumid</v>
      </c>
    </row>
    <row r="66" spans="1:4" x14ac:dyDescent="0.25">
      <c r="A66" s="43" t="s">
        <v>339</v>
      </c>
      <c r="B66" s="43" t="s">
        <v>176</v>
      </c>
      <c r="C66" s="43" t="s">
        <v>95</v>
      </c>
      <c r="D66" s="43" t="str">
        <f t="shared" si="0"/>
        <v>ÜÜRITAV PINDKinnipidamisruum49 Ruumigrupi liigitamata eriruumid</v>
      </c>
    </row>
    <row r="67" spans="1:4" x14ac:dyDescent="0.25">
      <c r="A67" s="43" t="s">
        <v>340</v>
      </c>
      <c r="B67" s="43" t="s">
        <v>341</v>
      </c>
      <c r="C67" s="43" t="s">
        <v>95</v>
      </c>
      <c r="D67" s="43" t="str">
        <f t="shared" ref="D67:D120" si="1">C67&amp;A67&amp;B67</f>
        <v>ÜÜRITAV PINDKlassiruum31 Klassiruumid</v>
      </c>
    </row>
    <row r="68" spans="1:4" x14ac:dyDescent="0.25">
      <c r="A68" s="43" t="s">
        <v>342</v>
      </c>
      <c r="B68" s="43" t="s">
        <v>176</v>
      </c>
      <c r="C68" s="43" t="s">
        <v>95</v>
      </c>
      <c r="D68" s="43" t="str">
        <f t="shared" si="1"/>
        <v>ÜÜRITAV PINDKoeraruum49 Ruumigrupi liigitamata eriruumid</v>
      </c>
    </row>
    <row r="69" spans="1:4" x14ac:dyDescent="0.25">
      <c r="A69" s="43" t="s">
        <v>343</v>
      </c>
      <c r="B69" s="43" t="s">
        <v>137</v>
      </c>
      <c r="C69" s="43" t="s">
        <v>95</v>
      </c>
      <c r="D69" s="43" t="str">
        <f t="shared" si="1"/>
        <v>ÜÜRITAV PINDKohtusaal21 Bürooruumid</v>
      </c>
    </row>
    <row r="70" spans="1:4" x14ac:dyDescent="0.25">
      <c r="A70" s="43" t="s">
        <v>116</v>
      </c>
      <c r="B70" s="43" t="s">
        <v>100</v>
      </c>
      <c r="C70" s="43" t="s">
        <v>95</v>
      </c>
      <c r="D70" s="43" t="str">
        <f t="shared" si="1"/>
        <v>ÜÜRITAV PINDKoridor91 Horisontaalliiklusruumid</v>
      </c>
    </row>
    <row r="71" spans="1:4" x14ac:dyDescent="0.25">
      <c r="A71" s="43" t="s">
        <v>122</v>
      </c>
      <c r="B71" s="43" t="s">
        <v>123</v>
      </c>
      <c r="C71" s="43" t="s">
        <v>95</v>
      </c>
      <c r="D71" s="43" t="str">
        <f t="shared" si="1"/>
        <v>ÜÜRITAV PINDKoristus- ja hooldusruum86 Koristus- ja hooldusruumid</v>
      </c>
    </row>
    <row r="72" spans="1:4" x14ac:dyDescent="0.25">
      <c r="A72" s="44" t="s">
        <v>344</v>
      </c>
      <c r="B72" s="43" t="s">
        <v>345</v>
      </c>
      <c r="C72" s="43" t="s">
        <v>95</v>
      </c>
      <c r="D72" s="43" t="str">
        <f t="shared" si="1"/>
        <v>ÜÜRITAV PINDKöögi abiruum64 Köögiruumid</v>
      </c>
    </row>
    <row r="73" spans="1:4" x14ac:dyDescent="0.25">
      <c r="A73" s="43" t="s">
        <v>346</v>
      </c>
      <c r="B73" s="43" t="s">
        <v>347</v>
      </c>
      <c r="C73" s="43" t="s">
        <v>95</v>
      </c>
      <c r="D73" s="43" t="str">
        <f>C73&amp;A73&amp;B73</f>
        <v>ÜÜRITAV PINDKööginurk/Köök62 Töökoha söögitoad</v>
      </c>
    </row>
    <row r="74" spans="1:4" x14ac:dyDescent="0.25">
      <c r="A74" s="43" t="s">
        <v>346</v>
      </c>
      <c r="B74" s="43" t="s">
        <v>345</v>
      </c>
      <c r="C74" s="43" t="s">
        <v>95</v>
      </c>
      <c r="D74" s="43" t="str">
        <f t="shared" si="1"/>
        <v>ÜÜRITAV PINDKööginurk/Köök64 Köögiruumid</v>
      </c>
    </row>
    <row r="75" spans="1:4" x14ac:dyDescent="0.25">
      <c r="A75" s="44" t="s">
        <v>348</v>
      </c>
      <c r="B75" s="43" t="s">
        <v>349</v>
      </c>
      <c r="C75" s="43" t="s">
        <v>95</v>
      </c>
      <c r="D75" s="43" t="str">
        <f t="shared" si="1"/>
        <v>ÜÜRITAV PINDKülmik65 Köögi külmkambrid</v>
      </c>
    </row>
    <row r="76" spans="1:4" x14ac:dyDescent="0.25">
      <c r="A76" s="43" t="s">
        <v>350</v>
      </c>
      <c r="B76" s="43" t="s">
        <v>176</v>
      </c>
      <c r="C76" s="43" t="s">
        <v>95</v>
      </c>
      <c r="D76" s="43" t="str">
        <f t="shared" si="1"/>
        <v>ÜÜRITAV PINDLaadimisruum/-tsoon49 Ruumigrupi liigitamata eriruumid</v>
      </c>
    </row>
    <row r="77" spans="1:4" x14ac:dyDescent="0.25">
      <c r="A77" s="43" t="s">
        <v>351</v>
      </c>
      <c r="B77" s="43" t="s">
        <v>352</v>
      </c>
      <c r="C77" s="43" t="s">
        <v>95</v>
      </c>
      <c r="D77" s="43" t="str">
        <f t="shared" si="1"/>
        <v>ÜÜRITAV PINDLaboratoorium36 Laboratooriumiruumid</v>
      </c>
    </row>
    <row r="78" spans="1:4" x14ac:dyDescent="0.25">
      <c r="A78" s="43" t="s">
        <v>353</v>
      </c>
      <c r="B78" s="43" t="s">
        <v>176</v>
      </c>
      <c r="C78" s="43" t="s">
        <v>95</v>
      </c>
      <c r="D78" s="43" t="str">
        <f t="shared" si="1"/>
        <v>ÜÜRITAV PINDLahangusaal49 Ruumigrupi liigitamata eriruumid</v>
      </c>
    </row>
    <row r="79" spans="1:4" x14ac:dyDescent="0.25">
      <c r="A79" s="43" t="s">
        <v>354</v>
      </c>
      <c r="B79" s="43" t="s">
        <v>176</v>
      </c>
      <c r="C79" s="43" t="s">
        <v>95</v>
      </c>
      <c r="D79" s="43" t="str">
        <f t="shared" si="1"/>
        <v>ÜÜRITAV PINDLasketiir49 Ruumigrupi liigitamata eriruumid</v>
      </c>
    </row>
    <row r="80" spans="1:4" x14ac:dyDescent="0.25">
      <c r="A80" s="43" t="s">
        <v>355</v>
      </c>
      <c r="B80" s="43" t="s">
        <v>356</v>
      </c>
      <c r="C80" s="43" t="s">
        <v>95</v>
      </c>
      <c r="D80" s="43" t="str">
        <f t="shared" si="1"/>
        <v>ÜÜRITAV PINDLaut41 Tootmisruumid</v>
      </c>
    </row>
    <row r="81" spans="1:4" x14ac:dyDescent="0.25">
      <c r="A81" s="43" t="s">
        <v>355</v>
      </c>
      <c r="B81" s="44" t="s">
        <v>337</v>
      </c>
      <c r="C81" s="43" t="s">
        <v>95</v>
      </c>
      <c r="D81" s="43" t="str">
        <f t="shared" si="1"/>
        <v>ÜÜRITAV PINDLaut88 Kinnistu eriruumid</v>
      </c>
    </row>
    <row r="82" spans="1:4" x14ac:dyDescent="0.25">
      <c r="A82" s="43" t="s">
        <v>357</v>
      </c>
      <c r="B82" s="43" t="s">
        <v>358</v>
      </c>
      <c r="C82" s="43" t="s">
        <v>95</v>
      </c>
      <c r="D82" s="43" t="str">
        <f t="shared" si="1"/>
        <v>ÜÜRITAV PINDLava/Kino77 Klubi- ja harrastusruumid</v>
      </c>
    </row>
    <row r="83" spans="1:4" x14ac:dyDescent="0.25">
      <c r="A83" s="43" t="s">
        <v>359</v>
      </c>
      <c r="B83" s="43" t="s">
        <v>360</v>
      </c>
      <c r="C83" s="43" t="s">
        <v>95</v>
      </c>
      <c r="D83" s="43" t="str">
        <f t="shared" si="1"/>
        <v>ÜÜRITAV PINDLeiliruum74 Leiliruumid</v>
      </c>
    </row>
    <row r="84" spans="1:4" x14ac:dyDescent="0.25">
      <c r="A84" s="43" t="s">
        <v>361</v>
      </c>
      <c r="B84" s="43" t="s">
        <v>97</v>
      </c>
      <c r="C84" s="43" t="s">
        <v>95</v>
      </c>
      <c r="D84" s="43" t="str">
        <f t="shared" si="1"/>
        <v>ÜÜRITAV PINDLüüs83 Sissepääsuruumid</v>
      </c>
    </row>
    <row r="85" spans="1:4" x14ac:dyDescent="0.25">
      <c r="A85" s="43" t="s">
        <v>361</v>
      </c>
      <c r="B85" s="43" t="s">
        <v>100</v>
      </c>
      <c r="C85" s="43" t="s">
        <v>95</v>
      </c>
      <c r="D85" s="43" t="str">
        <f t="shared" si="1"/>
        <v>ÜÜRITAV PINDLüüs91 Horisontaalliiklusruumid</v>
      </c>
    </row>
    <row r="86" spans="1:4" x14ac:dyDescent="0.25">
      <c r="A86" s="43" t="s">
        <v>229</v>
      </c>
      <c r="B86" s="43" t="s">
        <v>137</v>
      </c>
      <c r="C86" s="43" t="s">
        <v>95</v>
      </c>
      <c r="D86" s="43" t="str">
        <f t="shared" si="1"/>
        <v>ÜÜRITAV PINDNõupidamise ruum21 Bürooruumid</v>
      </c>
    </row>
    <row r="87" spans="1:4" x14ac:dyDescent="0.25">
      <c r="A87" s="43" t="s">
        <v>362</v>
      </c>
      <c r="B87" s="43" t="s">
        <v>363</v>
      </c>
      <c r="C87" s="43" t="s">
        <v>95</v>
      </c>
      <c r="D87" s="43" t="str">
        <f t="shared" si="1"/>
        <v>ÜÜRITAV PINDNäitusesaal/Muuseum46 Kultuuriasutuste ruumid</v>
      </c>
    </row>
    <row r="88" spans="1:4" x14ac:dyDescent="0.25">
      <c r="A88" s="43" t="s">
        <v>141</v>
      </c>
      <c r="B88" s="43" t="s">
        <v>272</v>
      </c>
      <c r="C88" s="43" t="s">
        <v>95</v>
      </c>
      <c r="D88" s="43" t="str">
        <f t="shared" si="1"/>
        <v>ÜÜRITAV PINDOoteruum/Teenindusruum22 Äriruumid</v>
      </c>
    </row>
    <row r="89" spans="1:4" x14ac:dyDescent="0.25">
      <c r="A89" s="43" t="s">
        <v>141</v>
      </c>
      <c r="B89" s="43" t="s">
        <v>142</v>
      </c>
      <c r="C89" s="43" t="s">
        <v>95</v>
      </c>
      <c r="D89" s="43" t="str">
        <f t="shared" si="1"/>
        <v>ÜÜRITAV PINDOoteruum/Teenindusruum84 Avalikud teenindusruumid</v>
      </c>
    </row>
    <row r="90" spans="1:4" x14ac:dyDescent="0.25">
      <c r="A90" s="43" t="s">
        <v>364</v>
      </c>
      <c r="B90" s="43" t="s">
        <v>332</v>
      </c>
      <c r="C90" s="43" t="s">
        <v>95</v>
      </c>
      <c r="D90" s="43" t="str">
        <f t="shared" si="1"/>
        <v>ÜÜRITAV PINDParkla55 Garaažid</v>
      </c>
    </row>
    <row r="91" spans="1:4" x14ac:dyDescent="0.25">
      <c r="A91" s="43" t="s">
        <v>364</v>
      </c>
      <c r="B91" s="43" t="s">
        <v>365</v>
      </c>
      <c r="C91" s="43" t="s">
        <v>95</v>
      </c>
      <c r="D91" s="43" t="str">
        <f t="shared" si="1"/>
        <v>ÜÜRITAV PINDParkla89 Liigitamata ühisruumid</v>
      </c>
    </row>
    <row r="92" spans="1:4" x14ac:dyDescent="0.25">
      <c r="A92" s="43" t="s">
        <v>125</v>
      </c>
      <c r="B92" s="43" t="s">
        <v>126</v>
      </c>
      <c r="C92" s="43" t="s">
        <v>95</v>
      </c>
      <c r="D92" s="43" t="str">
        <f t="shared" si="1"/>
        <v>ÜÜRITAV PINDPesuruum72 Pesuruumid</v>
      </c>
    </row>
    <row r="93" spans="1:4" x14ac:dyDescent="0.25">
      <c r="A93" s="43" t="s">
        <v>201</v>
      </c>
      <c r="B93" s="43" t="s">
        <v>366</v>
      </c>
      <c r="C93" s="43" t="s">
        <v>95</v>
      </c>
      <c r="D93" s="43" t="str">
        <f t="shared" si="1"/>
        <v>ÜÜRITAV PINDPuhkeruum48 Puhke- ja huvialaruumid</v>
      </c>
    </row>
    <row r="94" spans="1:4" x14ac:dyDescent="0.25">
      <c r="A94" s="43" t="s">
        <v>201</v>
      </c>
      <c r="B94" s="43" t="s">
        <v>202</v>
      </c>
      <c r="C94" s="43" t="s">
        <v>95</v>
      </c>
      <c r="D94" s="43" t="str">
        <f t="shared" si="1"/>
        <v>ÜÜRITAV PINDPuhkeruum75 Puhketoad</v>
      </c>
    </row>
    <row r="95" spans="1:4" x14ac:dyDescent="0.25">
      <c r="A95" s="43" t="s">
        <v>367</v>
      </c>
      <c r="B95" s="43" t="s">
        <v>365</v>
      </c>
      <c r="C95" s="43" t="s">
        <v>95</v>
      </c>
      <c r="D95" s="43" t="str">
        <f t="shared" si="1"/>
        <v>ÜÜRITAV PINDPööning/Katusealune89 Liigitamata ühisruumid</v>
      </c>
    </row>
    <row r="96" spans="1:4" x14ac:dyDescent="0.25">
      <c r="A96" s="43" t="s">
        <v>368</v>
      </c>
      <c r="B96" s="43" t="s">
        <v>369</v>
      </c>
      <c r="C96" s="43" t="s">
        <v>95</v>
      </c>
      <c r="D96" s="43" t="str">
        <f t="shared" si="1"/>
        <v>ÜÜRITAV PINDRaamatukogu39 Liigitamata õpperuumid</v>
      </c>
    </row>
    <row r="97" spans="1:4" x14ac:dyDescent="0.25">
      <c r="A97" s="43" t="s">
        <v>370</v>
      </c>
      <c r="B97" s="43" t="s">
        <v>321</v>
      </c>
      <c r="C97" s="43" t="s">
        <v>95</v>
      </c>
      <c r="D97" s="43" t="str">
        <f t="shared" si="1"/>
        <v>ÜÜRITAV PINDRelvaruum59 Liigitamata hoiuruumid</v>
      </c>
    </row>
    <row r="98" spans="1:4" x14ac:dyDescent="0.25">
      <c r="A98" s="43" t="s">
        <v>119</v>
      </c>
      <c r="B98" s="43" t="s">
        <v>120</v>
      </c>
      <c r="C98" s="43" t="s">
        <v>95</v>
      </c>
      <c r="D98" s="43" t="str">
        <f t="shared" si="1"/>
        <v>ÜÜRITAV PINDRiietusruum71 Riietusruumid</v>
      </c>
    </row>
    <row r="99" spans="1:4" x14ac:dyDescent="0.25">
      <c r="A99" s="43" t="s">
        <v>371</v>
      </c>
      <c r="B99" s="43" t="s">
        <v>372</v>
      </c>
      <c r="C99" s="43" t="s">
        <v>95</v>
      </c>
      <c r="D99" s="43" t="str">
        <f t="shared" si="1"/>
        <v>ÜÜRITAV PINDSaal33 Loengusaalid</v>
      </c>
    </row>
    <row r="100" spans="1:4" x14ac:dyDescent="0.25">
      <c r="A100" s="43" t="s">
        <v>371</v>
      </c>
      <c r="B100" s="43" t="s">
        <v>317</v>
      </c>
      <c r="C100" s="43" t="s">
        <v>95</v>
      </c>
      <c r="D100" s="43" t="str">
        <f t="shared" si="1"/>
        <v>ÜÜRITAV PINDSaal34 Auditooriumid</v>
      </c>
    </row>
    <row r="101" spans="1:4" x14ac:dyDescent="0.25">
      <c r="A101" s="43" t="s">
        <v>373</v>
      </c>
      <c r="B101" s="43" t="s">
        <v>374</v>
      </c>
      <c r="C101" s="43" t="s">
        <v>95</v>
      </c>
      <c r="D101" s="43" t="str">
        <f t="shared" si="1"/>
        <v>ÜÜRITAV PINDSakraalruum45 Sakraalruumid</v>
      </c>
    </row>
    <row r="102" spans="1:4" x14ac:dyDescent="0.25">
      <c r="A102" s="43" t="s">
        <v>375</v>
      </c>
      <c r="B102" s="43" t="s">
        <v>272</v>
      </c>
      <c r="C102" s="43" t="s">
        <v>95</v>
      </c>
      <c r="D102" s="43" t="str">
        <f t="shared" si="1"/>
        <v>ÜÜRITAV PINDSalong22 Äriruumid</v>
      </c>
    </row>
    <row r="103" spans="1:4" x14ac:dyDescent="0.25">
      <c r="A103" s="43" t="s">
        <v>253</v>
      </c>
      <c r="B103" s="43" t="s">
        <v>133</v>
      </c>
      <c r="C103" s="43" t="s">
        <v>95</v>
      </c>
      <c r="D103" s="43" t="str">
        <f t="shared" si="1"/>
        <v>ÜÜRITAV PINDServer23 Äriruumide abiruumid</v>
      </c>
    </row>
    <row r="104" spans="1:4" x14ac:dyDescent="0.25">
      <c r="A104" s="43" t="s">
        <v>376</v>
      </c>
      <c r="B104" s="43" t="s">
        <v>377</v>
      </c>
      <c r="C104" s="43" t="s">
        <v>95</v>
      </c>
      <c r="D104" s="43" t="str">
        <f t="shared" si="1"/>
        <v>ÜÜRITAV PINDSpordiruum/-saal47 Spordiruumid</v>
      </c>
    </row>
    <row r="105" spans="1:4" x14ac:dyDescent="0.25">
      <c r="A105" s="43" t="s">
        <v>378</v>
      </c>
      <c r="B105" s="43" t="s">
        <v>272</v>
      </c>
      <c r="C105" s="43" t="s">
        <v>95</v>
      </c>
      <c r="D105" s="43" t="str">
        <f t="shared" si="1"/>
        <v>ÜÜRITAV PINDStuudio22 Äriruumid</v>
      </c>
    </row>
    <row r="106" spans="1:4" x14ac:dyDescent="0.25">
      <c r="A106" s="43" t="s">
        <v>379</v>
      </c>
      <c r="B106" s="43" t="s">
        <v>380</v>
      </c>
      <c r="C106" s="43" t="s">
        <v>95</v>
      </c>
      <c r="D106" s="43" t="str">
        <f t="shared" si="1"/>
        <v>ÜÜRITAV PINDSuitsetamise ruum79 Liigitamata sotsiaal- ja puhkeruumid</v>
      </c>
    </row>
    <row r="107" spans="1:4" x14ac:dyDescent="0.25">
      <c r="A107" s="43" t="s">
        <v>381</v>
      </c>
      <c r="B107" s="43" t="s">
        <v>382</v>
      </c>
      <c r="C107" s="43" t="s">
        <v>95</v>
      </c>
      <c r="D107" s="43" t="str">
        <f t="shared" si="1"/>
        <v>ÜÜRITAV PINDSöökla/Kohvik61 Toitlustusruumid</v>
      </c>
    </row>
    <row r="108" spans="1:4" x14ac:dyDescent="0.25">
      <c r="A108" s="43" t="s">
        <v>383</v>
      </c>
      <c r="B108" s="43" t="s">
        <v>365</v>
      </c>
      <c r="C108" s="43" t="s">
        <v>95</v>
      </c>
      <c r="D108" s="43" t="str">
        <f t="shared" si="1"/>
        <v>ÜÜRITAV PINDTalveaed89 Liigitamata ühisruumid</v>
      </c>
    </row>
    <row r="109" spans="1:4" x14ac:dyDescent="0.25">
      <c r="A109" s="43" t="s">
        <v>384</v>
      </c>
      <c r="B109" s="43" t="s">
        <v>385</v>
      </c>
      <c r="C109" s="43" t="s">
        <v>95</v>
      </c>
      <c r="D109" s="43" t="str">
        <f t="shared" si="1"/>
        <v>ÜÜRITAV PINDTervishoiuruum42 Tervishoiuruumid</v>
      </c>
    </row>
    <row r="110" spans="1:4" x14ac:dyDescent="0.25">
      <c r="A110" s="43" t="s">
        <v>386</v>
      </c>
      <c r="B110" s="43" t="s">
        <v>365</v>
      </c>
      <c r="C110" s="43" t="s">
        <v>95</v>
      </c>
      <c r="D110" s="43" t="str">
        <f t="shared" si="1"/>
        <v>ÜÜRITAV PINDTorn/Platvorm89 Liigitamata ühisruumid</v>
      </c>
    </row>
    <row r="111" spans="1:4" x14ac:dyDescent="0.25">
      <c r="A111" s="43" t="s">
        <v>387</v>
      </c>
      <c r="B111" s="43" t="s">
        <v>104</v>
      </c>
      <c r="C111" s="43" t="s">
        <v>95</v>
      </c>
      <c r="D111" s="43" t="str">
        <f t="shared" si="1"/>
        <v>ÜÜRITAV PINDTorulifti ruum92 Vertikaalliiklusruumid</v>
      </c>
    </row>
    <row r="112" spans="1:4" x14ac:dyDescent="0.25">
      <c r="A112" s="43" t="s">
        <v>96</v>
      </c>
      <c r="B112" s="43" t="s">
        <v>97</v>
      </c>
      <c r="C112" s="43" t="s">
        <v>95</v>
      </c>
      <c r="D112" s="43" t="str">
        <f t="shared" si="1"/>
        <v>ÜÜRITAV PINDTuulekoda83 Sissepääsuruumid</v>
      </c>
    </row>
    <row r="113" spans="1:4" x14ac:dyDescent="0.25">
      <c r="A113" s="43" t="s">
        <v>388</v>
      </c>
      <c r="B113" s="43" t="s">
        <v>389</v>
      </c>
      <c r="C113" s="43" t="s">
        <v>95</v>
      </c>
      <c r="D113" s="43" t="str">
        <f t="shared" si="1"/>
        <v>ÜÜRITAV PINDTöökoda35 Kutseõppeasutuse töökojad</v>
      </c>
    </row>
    <row r="114" spans="1:4" x14ac:dyDescent="0.25">
      <c r="A114" s="43" t="s">
        <v>388</v>
      </c>
      <c r="B114" s="43" t="s">
        <v>356</v>
      </c>
      <c r="C114" s="43" t="s">
        <v>95</v>
      </c>
      <c r="D114" s="43" t="str">
        <f t="shared" si="1"/>
        <v>ÜÜRITAV PINDTöökoda41 Tootmisruumid</v>
      </c>
    </row>
    <row r="115" spans="1:4" x14ac:dyDescent="0.25">
      <c r="A115" s="43" t="s">
        <v>388</v>
      </c>
      <c r="B115" s="43" t="s">
        <v>176</v>
      </c>
      <c r="C115" s="43" t="s">
        <v>95</v>
      </c>
      <c r="D115" s="43" t="str">
        <f t="shared" si="1"/>
        <v>ÜÜRITAV PINDTöökoda49 Ruumigrupi liigitamata eriruumid</v>
      </c>
    </row>
    <row r="116" spans="1:4" x14ac:dyDescent="0.25">
      <c r="A116" s="43" t="s">
        <v>390</v>
      </c>
      <c r="B116" s="43" t="s">
        <v>377</v>
      </c>
      <c r="C116" s="43" t="s">
        <v>95</v>
      </c>
      <c r="D116" s="43" t="str">
        <f t="shared" si="1"/>
        <v>ÜÜRITAV PINDUjula47 Spordiruumid</v>
      </c>
    </row>
    <row r="117" spans="1:4" x14ac:dyDescent="0.25">
      <c r="A117" s="43" t="s">
        <v>391</v>
      </c>
      <c r="B117" s="43" t="s">
        <v>392</v>
      </c>
      <c r="C117" s="43" t="s">
        <v>95</v>
      </c>
      <c r="D117" s="43" t="str">
        <f t="shared" si="1"/>
        <v>ÜÜRITAV PINDValveruum38 Valveruumid</v>
      </c>
    </row>
    <row r="118" spans="1:4" x14ac:dyDescent="0.25">
      <c r="A118" s="43" t="s">
        <v>393</v>
      </c>
      <c r="B118" s="43" t="s">
        <v>394</v>
      </c>
      <c r="C118" s="43" t="s">
        <v>95</v>
      </c>
      <c r="D118" s="43" t="str">
        <f t="shared" si="1"/>
        <v>ÜÜRITAV PINDVarjend81 Varjendid</v>
      </c>
    </row>
    <row r="119" spans="1:4" x14ac:dyDescent="0.25">
      <c r="A119" s="43" t="s">
        <v>113</v>
      </c>
      <c r="B119" s="43" t="s">
        <v>114</v>
      </c>
      <c r="C119" s="43" t="s">
        <v>95</v>
      </c>
      <c r="D119" s="43" t="str">
        <f t="shared" si="1"/>
        <v>ÜÜRITAV PINDWC73 WC-ruumid</v>
      </c>
    </row>
    <row r="120" spans="1:4" x14ac:dyDescent="0.25">
      <c r="A120" s="43"/>
      <c r="B120" s="43"/>
      <c r="C120" s="43" t="s">
        <v>395</v>
      </c>
      <c r="D120" s="43"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5703125" style="1" bestFit="1" customWidth="1"/>
    <col min="6" max="6" width="7.42578125" style="1" bestFit="1" customWidth="1"/>
    <col min="7" max="7" width="7.42578125" style="1" customWidth="1"/>
    <col min="8" max="9" width="9.140625" style="1"/>
    <col min="10" max="10" width="42.5703125" style="1" bestFit="1" customWidth="1"/>
    <col min="12" max="12" width="29" bestFit="1" customWidth="1"/>
    <col min="13" max="13" width="17.5703125" bestFit="1" customWidth="1"/>
  </cols>
  <sheetData>
    <row r="1" spans="1:13" x14ac:dyDescent="0.25">
      <c r="A1" s="3" t="s">
        <v>396</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295</v>
      </c>
      <c r="L1" s="4" t="s">
        <v>3</v>
      </c>
      <c r="M1" s="4" t="s">
        <v>397</v>
      </c>
    </row>
    <row r="2" spans="1:13" x14ac:dyDescent="0.25">
      <c r="A2" s="3" t="s">
        <v>398</v>
      </c>
      <c r="C2" s="4">
        <f>C1</f>
        <v>-5</v>
      </c>
      <c r="D2" s="4" t="s">
        <v>399</v>
      </c>
      <c r="E2" s="4" t="s">
        <v>95</v>
      </c>
      <c r="F2" s="6" t="str">
        <f>IF('Hoone üldandmed'!$B$4="","",IF(IF(C2&gt;='Hoone üldandmed'!$B$4*1,TRUE,FALSE),C2,""))</f>
        <v/>
      </c>
      <c r="G2" s="6" t="b">
        <f>IF('Hoone üldandmed'!$B$4="",FALSE,IF(C2&gt;='Hoone üldandmed'!$B$4*1,TRUE,FALSE))</f>
        <v>0</v>
      </c>
      <c r="H2" s="4"/>
      <c r="I2" s="1">
        <f>COUNTIFS($C$1:C2,C2)</f>
        <v>2</v>
      </c>
      <c r="J2" s="4" t="s">
        <v>109</v>
      </c>
      <c r="L2" s="4" t="s">
        <v>134</v>
      </c>
      <c r="M2" s="4" t="s">
        <v>400</v>
      </c>
    </row>
    <row r="3" spans="1:13" x14ac:dyDescent="0.25">
      <c r="A3" s="3" t="s">
        <v>401</v>
      </c>
      <c r="C3" s="4">
        <f t="shared" ref="C3:C10" si="0">C2</f>
        <v>-5</v>
      </c>
      <c r="D3" s="4" t="s">
        <v>402</v>
      </c>
      <c r="E3" s="4" t="s">
        <v>102</v>
      </c>
      <c r="F3" s="6" t="str">
        <f>IF('Hoone üldandmed'!$B$4="","",IF(IF(C3&gt;='Hoone üldandmed'!$B$4*1,TRUE,FALSE),C3,""))</f>
        <v/>
      </c>
      <c r="G3" s="6" t="b">
        <f>IF('Hoone üldandmed'!$B$4="",FALSE,IF(C3&gt;='Hoone üldandmed'!$B$4*1,TRUE,FALSE))</f>
        <v>0</v>
      </c>
      <c r="H3" s="4"/>
      <c r="I3" s="1">
        <f>COUNTIFS($C$1:C3,C3)</f>
        <v>3</v>
      </c>
      <c r="J3" s="4" t="s">
        <v>102</v>
      </c>
      <c r="L3" s="4" t="s">
        <v>5</v>
      </c>
      <c r="M3" s="4" t="s">
        <v>403</v>
      </c>
    </row>
    <row r="4" spans="1:13" x14ac:dyDescent="0.25">
      <c r="A4" s="3" t="s">
        <v>404</v>
      </c>
      <c r="C4" s="4">
        <f t="shared" si="0"/>
        <v>-5</v>
      </c>
      <c r="D4" s="4" t="s">
        <v>405</v>
      </c>
      <c r="E4" s="4" t="s">
        <v>109</v>
      </c>
      <c r="F4" s="6" t="str">
        <f>IF('Hoone üldandmed'!$B$4="","",IF(IF(C4&gt;='Hoone üldandmed'!$B$4*1,TRUE,FALSE),C4,""))</f>
        <v/>
      </c>
      <c r="G4" s="6" t="b">
        <f>IF('Hoone üldandmed'!$B$4="",FALSE,IF(C4&gt;='Hoone üldandmed'!$B$4*1,TRUE,FALSE))</f>
        <v>0</v>
      </c>
      <c r="H4" s="4"/>
      <c r="I4" s="1">
        <f>COUNTIFS($C$1:C4,C4)</f>
        <v>4</v>
      </c>
      <c r="J4" s="4" t="s">
        <v>95</v>
      </c>
      <c r="L4" s="4" t="s">
        <v>406</v>
      </c>
      <c r="M4" s="4" t="s">
        <v>407</v>
      </c>
    </row>
    <row r="5" spans="1:13" x14ac:dyDescent="0.25">
      <c r="A5" s="3" t="s">
        <v>408</v>
      </c>
      <c r="C5" s="4">
        <f t="shared" si="0"/>
        <v>-5</v>
      </c>
      <c r="D5" s="4" t="s">
        <v>409</v>
      </c>
      <c r="E5" s="4"/>
      <c r="F5" s="6" t="str">
        <f>IF('Hoone üldandmed'!$B$4="","",IF(IF(C5&gt;='Hoone üldandmed'!$B$4*1,TRUE,FALSE),C5,""))</f>
        <v/>
      </c>
      <c r="G5" s="6" t="b">
        <f>IF('Hoone üldandmed'!$B$4="",FALSE,IF(C5&gt;='Hoone üldandmed'!$B$4*1,TRUE,FALSE))</f>
        <v>0</v>
      </c>
      <c r="H5" s="4"/>
      <c r="I5" s="1">
        <f>COUNTIFS($C$1:C5,C5)</f>
        <v>5</v>
      </c>
      <c r="J5" s="4" t="s">
        <v>395</v>
      </c>
      <c r="L5" s="4" t="s">
        <v>410</v>
      </c>
      <c r="M5" s="4" t="s">
        <v>411</v>
      </c>
    </row>
    <row r="6" spans="1:13" x14ac:dyDescent="0.25">
      <c r="A6" s="3" t="s">
        <v>412</v>
      </c>
      <c r="C6" s="4">
        <f t="shared" si="0"/>
        <v>-5</v>
      </c>
      <c r="D6" s="4" t="s">
        <v>413</v>
      </c>
      <c r="E6" s="4" t="s">
        <v>414</v>
      </c>
      <c r="F6" s="6" t="str">
        <f>IF('Hoone üldandmed'!$B$4="","",IF(IF(C6&gt;='Hoone üldandmed'!$B$4*1,TRUE,FALSE),C6,""))</f>
        <v/>
      </c>
      <c r="G6" s="6" t="b">
        <f>IF('Hoone üldandmed'!$B$4="",FALSE,IF(C6&gt;='Hoone üldandmed'!$B$4*1,TRUE,FALSE))</f>
        <v>0</v>
      </c>
      <c r="H6" s="4"/>
      <c r="I6" s="1">
        <f>COUNTIFS($C$1:C6,C6)</f>
        <v>6</v>
      </c>
      <c r="L6" s="4" t="s">
        <v>145</v>
      </c>
      <c r="M6" s="4" t="s">
        <v>415</v>
      </c>
    </row>
    <row r="7" spans="1:13" x14ac:dyDescent="0.25">
      <c r="A7" s="3" t="s">
        <v>93</v>
      </c>
      <c r="C7" s="4">
        <f t="shared" si="0"/>
        <v>-5</v>
      </c>
      <c r="D7" s="4" t="s">
        <v>416</v>
      </c>
      <c r="E7" s="4"/>
      <c r="F7" s="6" t="str">
        <f>IF('Hoone üldandmed'!$B$4="","",IF(IF(C7&gt;='Hoone üldandmed'!$B$4*1,TRUE,FALSE),C7,""))</f>
        <v/>
      </c>
      <c r="G7" s="6" t="b">
        <f>IF('Hoone üldandmed'!$B$4="",FALSE,IF(C7&gt;='Hoone üldandmed'!$B$4*1,TRUE,FALSE))</f>
        <v>0</v>
      </c>
      <c r="H7" s="4"/>
      <c r="I7" s="1">
        <f>COUNTIFS($C$1:C7,C7)</f>
        <v>7</v>
      </c>
    </row>
    <row r="8" spans="1:13" x14ac:dyDescent="0.25">
      <c r="A8" s="3" t="s">
        <v>186</v>
      </c>
      <c r="C8" s="4">
        <f>C7</f>
        <v>-5</v>
      </c>
      <c r="D8" s="4" t="s">
        <v>417</v>
      </c>
      <c r="E8" s="4"/>
      <c r="F8" s="6" t="str">
        <f>IF('Hoone üldandmed'!$B$4="","",IF(IF(C8&gt;='Hoone üldandmed'!$B$4*1,TRUE,FALSE),C8,""))</f>
        <v/>
      </c>
      <c r="G8" s="6" t="b">
        <f>IF('Hoone üldandmed'!$B$4="",FALSE,IF(C8&gt;='Hoone üldandmed'!$B$4*1,TRUE,FALSE))</f>
        <v>0</v>
      </c>
      <c r="H8" s="4"/>
      <c r="I8" s="1">
        <f>COUNTIFS($C$1:C8,C8)</f>
        <v>8</v>
      </c>
    </row>
    <row r="9" spans="1:13" x14ac:dyDescent="0.25">
      <c r="A9" s="3" t="s">
        <v>224</v>
      </c>
      <c r="C9" s="4">
        <f t="shared" si="0"/>
        <v>-5</v>
      </c>
      <c r="D9" s="4" t="s">
        <v>418</v>
      </c>
      <c r="E9" s="4" t="s">
        <v>295</v>
      </c>
      <c r="F9" s="6" t="str">
        <f>IF('Hoone üldandmed'!$B$4="","",IF(IF(C9&gt;='Hoone üldandmed'!$B$4*1,TRUE,FALSE),C9,""))</f>
        <v/>
      </c>
      <c r="G9" s="6" t="b">
        <f>IF('Hoone üldandmed'!$B$4="",FALSE,IF(C9&gt;='Hoone üldandmed'!$B$4*1,TRUE,FALSE))</f>
        <v>0</v>
      </c>
      <c r="H9" s="4"/>
      <c r="I9" s="1">
        <f>COUNTIFS($C$1:C9,C9)</f>
        <v>9</v>
      </c>
    </row>
    <row r="10" spans="1:13" x14ac:dyDescent="0.25">
      <c r="A10" s="3" t="s">
        <v>261</v>
      </c>
      <c r="C10" s="4">
        <f t="shared" si="0"/>
        <v>-5</v>
      </c>
      <c r="D10" s="4" t="s">
        <v>419</v>
      </c>
      <c r="E10" s="4" t="s">
        <v>395</v>
      </c>
      <c r="F10" s="6" t="str">
        <f>IF('Hoone üldandmed'!$B$4="","",IF(IF(C10&gt;='Hoone üldandmed'!$B$4*1,TRUE,FALSE),C10,""))</f>
        <v/>
      </c>
      <c r="G10" s="6" t="b">
        <f>IF('Hoone üldandmed'!$B$4="",FALSE,IF(C10&gt;='Hoone üldandmed'!$B$4*1,TRUE,FALSE))</f>
        <v>0</v>
      </c>
      <c r="H10" s="4"/>
    </row>
    <row r="11" spans="1:13" x14ac:dyDescent="0.25">
      <c r="A11" s="3" t="s">
        <v>16</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420</v>
      </c>
      <c r="C12" s="4">
        <f t="shared" si="1"/>
        <v>-4</v>
      </c>
      <c r="D12" s="4" t="s">
        <v>399</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421</v>
      </c>
      <c r="C13" s="4">
        <f t="shared" si="1"/>
        <v>-4</v>
      </c>
      <c r="D13" s="4" t="s">
        <v>402</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422</v>
      </c>
      <c r="C14" s="4">
        <f t="shared" si="1"/>
        <v>-4</v>
      </c>
      <c r="D14" s="4" t="s">
        <v>405</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423</v>
      </c>
      <c r="C15" s="4">
        <f t="shared" si="1"/>
        <v>-4</v>
      </c>
      <c r="D15" s="4" t="s">
        <v>409</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424</v>
      </c>
      <c r="C16" s="4">
        <f t="shared" si="1"/>
        <v>-4</v>
      </c>
      <c r="D16" s="4" t="s">
        <v>413</v>
      </c>
      <c r="E16" s="4" t="s">
        <v>414</v>
      </c>
      <c r="F16" s="6" t="str">
        <f>IF('Hoone üldandmed'!$B$4="","",IF(IF(C16&gt;='Hoone üldandmed'!$B$4*1,TRUE,FALSE),C16,""))</f>
        <v/>
      </c>
      <c r="G16" s="6" t="b">
        <f>IF('Hoone üldandmed'!$B$4="",FALSE,IF(C16&gt;='Hoone üldandmed'!$B$4*1,TRUE,FALSE))</f>
        <v>0</v>
      </c>
      <c r="H16" s="4"/>
      <c r="I16" s="1">
        <f>COUNTIFS($C$1:C16,C16)</f>
        <v>6</v>
      </c>
    </row>
    <row r="17" spans="1:9" x14ac:dyDescent="0.25">
      <c r="A17" s="3" t="s">
        <v>425</v>
      </c>
      <c r="C17" s="4">
        <f t="shared" si="1"/>
        <v>-4</v>
      </c>
      <c r="D17" s="4" t="s">
        <v>416</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426</v>
      </c>
      <c r="C18" s="4">
        <f t="shared" si="1"/>
        <v>-4</v>
      </c>
      <c r="D18" s="4" t="s">
        <v>417</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427</v>
      </c>
      <c r="C19" s="4">
        <f t="shared" si="1"/>
        <v>-4</v>
      </c>
      <c r="D19" s="4" t="s">
        <v>418</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428</v>
      </c>
      <c r="C20" s="4">
        <f t="shared" si="1"/>
        <v>-4</v>
      </c>
      <c r="D20" s="4" t="s">
        <v>419</v>
      </c>
      <c r="E20" s="4" t="s">
        <v>395</v>
      </c>
      <c r="F20" s="6" t="str">
        <f>IF('Hoone üldandmed'!$B$4="","",IF(IF(C20&gt;='Hoone üldandmed'!$B$4*1,TRUE,FALSE),C20,""))</f>
        <v/>
      </c>
      <c r="G20" s="6" t="b">
        <f>IF('Hoone üldandmed'!$B$4="",FALSE,IF(C20&gt;='Hoone üldandmed'!$B$4*1,TRUE,FALSE))</f>
        <v>0</v>
      </c>
      <c r="H20" s="4"/>
    </row>
    <row r="21" spans="1:9" x14ac:dyDescent="0.25">
      <c r="A21" s="3" t="s">
        <v>429</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430</v>
      </c>
      <c r="C22" s="4">
        <f t="shared" si="1"/>
        <v>-3</v>
      </c>
      <c r="D22" s="4" t="s">
        <v>399</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431</v>
      </c>
      <c r="C23" s="4">
        <f t="shared" si="1"/>
        <v>-3</v>
      </c>
      <c r="D23" s="4" t="s">
        <v>402</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432</v>
      </c>
      <c r="C24" s="4">
        <f t="shared" si="1"/>
        <v>-3</v>
      </c>
      <c r="D24" s="4" t="s">
        <v>405</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433</v>
      </c>
      <c r="C25" s="4">
        <f t="shared" si="1"/>
        <v>-3</v>
      </c>
      <c r="D25" s="4" t="s">
        <v>409</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434</v>
      </c>
      <c r="C26" s="4">
        <f t="shared" si="1"/>
        <v>-3</v>
      </c>
      <c r="D26" s="4" t="s">
        <v>413</v>
      </c>
      <c r="E26" s="4" t="s">
        <v>414</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416</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417</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418</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419</v>
      </c>
      <c r="E30" s="4" t="s">
        <v>395</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399</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402</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405</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409</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413</v>
      </c>
      <c r="E36" s="4" t="s">
        <v>414</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416</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417</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418</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419</v>
      </c>
      <c r="E40" s="4" t="s">
        <v>395</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399</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402</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405</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409</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413</v>
      </c>
      <c r="E46" s="4" t="s">
        <v>414</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416</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417</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418</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419</v>
      </c>
      <c r="E50" s="4" t="s">
        <v>395</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25">
      <c r="C52" s="4">
        <f t="shared" si="2"/>
        <v>0</v>
      </c>
      <c r="D52" s="4" t="s">
        <v>399</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25">
      <c r="C53" s="4">
        <f t="shared" si="2"/>
        <v>0</v>
      </c>
      <c r="D53" s="4" t="s">
        <v>402</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25">
      <c r="C54" s="4">
        <f t="shared" si="2"/>
        <v>0</v>
      </c>
      <c r="D54" s="4" t="s">
        <v>405</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25">
      <c r="C55" s="4">
        <f t="shared" si="2"/>
        <v>0</v>
      </c>
      <c r="D55" s="4" t="s">
        <v>409</v>
      </c>
      <c r="E55" s="4" t="str">
        <f>IF(E45=0,"",E45)</f>
        <v/>
      </c>
      <c r="F55" s="6" t="str">
        <f>IF('Hoone üldandmed'!$B$4="","",IF(IF(C55&gt;='Hoone üldandmed'!$B$4*1,TRUE,FALSE),C55,""))</f>
        <v/>
      </c>
      <c r="G55" s="6" t="b">
        <f>IF('Hoone üldandmed'!$B$4="",FALSE,IF(C55&gt;='Hoone üldandmed'!$B$4*1,TRUE,FALSE))</f>
        <v>0</v>
      </c>
      <c r="H55" s="4"/>
      <c r="I55" s="1">
        <f>COUNTIFS($C$1:C55,C55)</f>
        <v>5</v>
      </c>
    </row>
    <row r="56" spans="3:9" x14ac:dyDescent="0.25">
      <c r="C56" s="4">
        <f t="shared" si="2"/>
        <v>0</v>
      </c>
      <c r="D56" s="4" t="s">
        <v>413</v>
      </c>
      <c r="E56" s="4" t="s">
        <v>414</v>
      </c>
      <c r="F56" s="6" t="str">
        <f>IF('Hoone üldandmed'!$B$4="","",IF(IF(C56&gt;='Hoone üldandmed'!$B$4*1,TRUE,FALSE),C56,""))</f>
        <v/>
      </c>
      <c r="G56" s="6" t="b">
        <f>IF('Hoone üldandmed'!$B$4="",FALSE,IF(C56&gt;='Hoone üldandmed'!$B$4*1,TRUE,FALSE))</f>
        <v>0</v>
      </c>
      <c r="H56" s="4"/>
      <c r="I56" s="1">
        <f>COUNTIFS($C$1:C56,C56)</f>
        <v>6</v>
      </c>
    </row>
    <row r="57" spans="3:9" x14ac:dyDescent="0.25">
      <c r="C57" s="4">
        <f t="shared" si="2"/>
        <v>0</v>
      </c>
      <c r="D57" s="4" t="s">
        <v>416</v>
      </c>
      <c r="E57" s="4" t="str">
        <f>IF(E47=0,"",E47)</f>
        <v/>
      </c>
      <c r="F57" s="6" t="str">
        <f>IF('Hoone üldandmed'!$B$4="","",IF(IF(C57&gt;='Hoone üldandmed'!$B$4*1,TRUE,FALSE),C57,""))</f>
        <v/>
      </c>
      <c r="G57" s="6" t="b">
        <f>IF('Hoone üldandmed'!$B$4="",FALSE,IF(C57&gt;='Hoone üldandmed'!$B$4*1,TRUE,FALSE))</f>
        <v>0</v>
      </c>
      <c r="H57" s="4"/>
      <c r="I57" s="1">
        <f>COUNTIFS($C$1:C57,C57)</f>
        <v>7</v>
      </c>
    </row>
    <row r="58" spans="3:9" x14ac:dyDescent="0.25">
      <c r="C58" s="4">
        <f t="shared" si="2"/>
        <v>0</v>
      </c>
      <c r="D58" s="4" t="s">
        <v>417</v>
      </c>
      <c r="E58" s="4" t="str">
        <f>IF(E48=0,"",E48)</f>
        <v/>
      </c>
      <c r="F58" s="6" t="str">
        <f>IF('Hoone üldandmed'!$B$4="","",IF(IF(C58&gt;='Hoone üldandmed'!$B$4*1,TRUE,FALSE),C58,""))</f>
        <v/>
      </c>
      <c r="G58" s="6" t="b">
        <f>IF('Hoone üldandmed'!$B$4="",FALSE,IF(C58&gt;='Hoone üldandmed'!$B$4*1,TRUE,FALSE))</f>
        <v>0</v>
      </c>
      <c r="H58" s="4"/>
      <c r="I58" s="1">
        <f>COUNTIFS($C$1:C58,C58)</f>
        <v>8</v>
      </c>
    </row>
    <row r="59" spans="3:9" x14ac:dyDescent="0.25">
      <c r="C59" s="4">
        <f t="shared" si="2"/>
        <v>0</v>
      </c>
      <c r="D59" s="4" t="s">
        <v>418</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25">
      <c r="C60" s="4">
        <f t="shared" si="2"/>
        <v>0</v>
      </c>
      <c r="D60" s="4" t="s">
        <v>419</v>
      </c>
      <c r="E60" s="4" t="s">
        <v>395</v>
      </c>
      <c r="F60" s="6" t="str">
        <f>IF('Hoone üldandmed'!$B$4="","",IF(IF(C60&gt;='Hoone üldandmed'!$B$4*1,TRUE,FALSE),C60,""))</f>
        <v/>
      </c>
      <c r="G60" s="6" t="b">
        <f>IF('Hoone üldandmed'!$B$4="",FALSE,IF(C60&gt;='Hoone üldandmed'!$B$4*1,TRUE,FALSE))</f>
        <v>0</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399</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402</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405</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409</v>
      </c>
      <c r="E65" s="4" t="str">
        <f>IF(E55=0,"",E55)</f>
        <v/>
      </c>
      <c r="F65" s="7">
        <f>IF(IF(C65&lt;='Hoone üldandmed'!$B$3*1,TRUE,FALSE),C65,"")</f>
        <v>1</v>
      </c>
      <c r="G65" s="7" t="b">
        <f>IF(C65&lt;='Hoone üldandmed'!$B$3*1,TRUE,FALSE)</f>
        <v>1</v>
      </c>
      <c r="H65" s="4"/>
      <c r="I65" s="1">
        <f>COUNTIFS($C$1:C65,C65)</f>
        <v>5</v>
      </c>
    </row>
    <row r="66" spans="3:9" x14ac:dyDescent="0.25">
      <c r="C66" s="4">
        <f t="shared" si="2"/>
        <v>1</v>
      </c>
      <c r="D66" s="4" t="s">
        <v>413</v>
      </c>
      <c r="E66" s="4" t="s">
        <v>414</v>
      </c>
      <c r="F66" s="7">
        <f>IF(IF(C66&lt;='Hoone üldandmed'!$B$3*1,TRUE,FALSE),C66,"")</f>
        <v>1</v>
      </c>
      <c r="G66" s="7" t="b">
        <f>IF(C66&lt;='Hoone üldandmed'!$B$3*1,TRUE,FALSE)</f>
        <v>1</v>
      </c>
      <c r="H66" s="4"/>
      <c r="I66" s="1">
        <f>COUNTIFS($C$1:C66,C66)</f>
        <v>6</v>
      </c>
    </row>
    <row r="67" spans="3:9" x14ac:dyDescent="0.25">
      <c r="C67" s="4">
        <f t="shared" ref="C67:C76" si="3">C57+1</f>
        <v>1</v>
      </c>
      <c r="D67" s="4" t="s">
        <v>416</v>
      </c>
      <c r="E67" s="4" t="str">
        <f>IF(E57=0,"",E57)</f>
        <v/>
      </c>
      <c r="F67" s="7">
        <f>IF(IF(C67&lt;='Hoone üldandmed'!$B$3*1,TRUE,FALSE),C67,"")</f>
        <v>1</v>
      </c>
      <c r="G67" s="7" t="b">
        <f>IF(C67&lt;='Hoone üldandmed'!$B$3*1,TRUE,FALSE)</f>
        <v>1</v>
      </c>
      <c r="H67" s="4"/>
      <c r="I67" s="1">
        <f>COUNTIFS($C$1:C67,C67)</f>
        <v>7</v>
      </c>
    </row>
    <row r="68" spans="3:9" x14ac:dyDescent="0.25">
      <c r="C68" s="4">
        <f t="shared" si="3"/>
        <v>1</v>
      </c>
      <c r="D68" s="4" t="s">
        <v>417</v>
      </c>
      <c r="E68" s="4" t="str">
        <f>IF(E58=0,"",E58)</f>
        <v/>
      </c>
      <c r="F68" s="7">
        <f>IF(IF(C68&lt;='Hoone üldandmed'!$B$3*1,TRUE,FALSE),C68,"")</f>
        <v>1</v>
      </c>
      <c r="G68" s="7" t="b">
        <f>IF(C68&lt;='Hoone üldandmed'!$B$3*1,TRUE,FALSE)</f>
        <v>1</v>
      </c>
      <c r="H68" s="4"/>
      <c r="I68" s="1">
        <f>COUNTIFS($C$1:C68,C68)</f>
        <v>8</v>
      </c>
    </row>
    <row r="69" spans="3:9" x14ac:dyDescent="0.25">
      <c r="C69" s="4">
        <f t="shared" si="3"/>
        <v>1</v>
      </c>
      <c r="D69" s="4" t="s">
        <v>418</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419</v>
      </c>
      <c r="E70" s="4" t="s">
        <v>395</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399</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402</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405</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409</v>
      </c>
      <c r="E75" s="4" t="str">
        <f>IF(E65=0,"",E65)</f>
        <v/>
      </c>
      <c r="F75" s="7">
        <f>IF(IF(C75&lt;='Hoone üldandmed'!$B$3*1,TRUE,FALSE),C75,"")</f>
        <v>2</v>
      </c>
      <c r="G75" s="7" t="b">
        <f>IF(C75&lt;='Hoone üldandmed'!$B$3*1,TRUE,FALSE)</f>
        <v>1</v>
      </c>
      <c r="H75" s="4"/>
      <c r="I75" s="1">
        <f>COUNTIFS($C$1:C75,C75)</f>
        <v>5</v>
      </c>
    </row>
    <row r="76" spans="3:9" x14ac:dyDescent="0.25">
      <c r="C76" s="4">
        <f t="shared" si="3"/>
        <v>2</v>
      </c>
      <c r="D76" s="4" t="s">
        <v>413</v>
      </c>
      <c r="E76" s="4" t="s">
        <v>414</v>
      </c>
      <c r="F76" s="7">
        <f>IF(IF(C76&lt;='Hoone üldandmed'!$B$3*1,TRUE,FALSE),C76,"")</f>
        <v>2</v>
      </c>
      <c r="G76" s="7" t="b">
        <f>IF(C76&lt;='Hoone üldandmed'!$B$3*1,TRUE,FALSE)</f>
        <v>1</v>
      </c>
      <c r="H76" s="4"/>
      <c r="I76" s="1">
        <f>COUNTIFS($C$1:C76,C76)</f>
        <v>6</v>
      </c>
    </row>
    <row r="77" spans="3:9" x14ac:dyDescent="0.25">
      <c r="C77" s="4">
        <f t="shared" ref="C77:C86" si="4">C67+1</f>
        <v>2</v>
      </c>
      <c r="D77" s="4" t="s">
        <v>416</v>
      </c>
      <c r="E77" s="4" t="str">
        <f>IF(E67=0,"",E67)</f>
        <v/>
      </c>
      <c r="F77" s="7">
        <f>IF(IF(C77&lt;='Hoone üldandmed'!$B$3*1,TRUE,FALSE),C77,"")</f>
        <v>2</v>
      </c>
      <c r="G77" s="7" t="b">
        <f>IF(C77&lt;='Hoone üldandmed'!$B$3*1,TRUE,FALSE)</f>
        <v>1</v>
      </c>
      <c r="H77" s="4"/>
      <c r="I77" s="1">
        <f>COUNTIFS($C$1:C77,C77)</f>
        <v>7</v>
      </c>
    </row>
    <row r="78" spans="3:9" x14ac:dyDescent="0.25">
      <c r="C78" s="4">
        <f t="shared" si="4"/>
        <v>2</v>
      </c>
      <c r="D78" s="4" t="s">
        <v>417</v>
      </c>
      <c r="E78" s="4" t="str">
        <f>IF(E68=0,"",E68)</f>
        <v/>
      </c>
      <c r="F78" s="7">
        <f>IF(IF(C78&lt;='Hoone üldandmed'!$B$3*1,TRUE,FALSE),C78,"")</f>
        <v>2</v>
      </c>
      <c r="G78" s="7" t="b">
        <f>IF(C78&lt;='Hoone üldandmed'!$B$3*1,TRUE,FALSE)</f>
        <v>1</v>
      </c>
      <c r="H78" s="4"/>
      <c r="I78" s="1">
        <f>COUNTIFS($C$1:C78,C78)</f>
        <v>8</v>
      </c>
    </row>
    <row r="79" spans="3:9" x14ac:dyDescent="0.25">
      <c r="C79" s="4">
        <f t="shared" si="4"/>
        <v>2</v>
      </c>
      <c r="D79" s="4" t="s">
        <v>418</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419</v>
      </c>
      <c r="E80" s="4" t="s">
        <v>395</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399</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402</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405</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409</v>
      </c>
      <c r="E85" s="4" t="str">
        <f>IF(E75=0,"",E75)</f>
        <v/>
      </c>
      <c r="F85" s="7">
        <f>IF(IF(C85&lt;='Hoone üldandmed'!$B$3*1,TRUE,FALSE),C85,"")</f>
        <v>3</v>
      </c>
      <c r="G85" s="7" t="b">
        <f>IF(C85&lt;='Hoone üldandmed'!$B$3*1,TRUE,FALSE)</f>
        <v>1</v>
      </c>
      <c r="H85" s="4"/>
      <c r="I85" s="1">
        <f>COUNTIFS($C$1:C85,C85)</f>
        <v>5</v>
      </c>
    </row>
    <row r="86" spans="3:9" x14ac:dyDescent="0.25">
      <c r="C86" s="4">
        <f t="shared" si="4"/>
        <v>3</v>
      </c>
      <c r="D86" s="4" t="s">
        <v>413</v>
      </c>
      <c r="E86" s="4" t="s">
        <v>414</v>
      </c>
      <c r="F86" s="7">
        <f>IF(IF(C86&lt;='Hoone üldandmed'!$B$3*1,TRUE,FALSE),C86,"")</f>
        <v>3</v>
      </c>
      <c r="G86" s="7" t="b">
        <f>IF(C86&lt;='Hoone üldandmed'!$B$3*1,TRUE,FALSE)</f>
        <v>1</v>
      </c>
      <c r="H86" s="4"/>
      <c r="I86" s="1">
        <f>COUNTIFS($C$1:C86,C86)</f>
        <v>6</v>
      </c>
    </row>
    <row r="87" spans="3:9" x14ac:dyDescent="0.25">
      <c r="C87" s="4">
        <f t="shared" ref="C87:C96" si="5">C77+1</f>
        <v>3</v>
      </c>
      <c r="D87" s="4" t="s">
        <v>416</v>
      </c>
      <c r="E87" s="4" t="str">
        <f>IF(E77=0,"",E77)</f>
        <v/>
      </c>
      <c r="F87" s="7">
        <f>IF(IF(C87&lt;='Hoone üldandmed'!$B$3*1,TRUE,FALSE),C87,"")</f>
        <v>3</v>
      </c>
      <c r="G87" s="7" t="b">
        <f>IF(C87&lt;='Hoone üldandmed'!$B$3*1,TRUE,FALSE)</f>
        <v>1</v>
      </c>
      <c r="H87" s="4"/>
      <c r="I87" s="1">
        <f>COUNTIFS($C$1:C87,C87)</f>
        <v>7</v>
      </c>
    </row>
    <row r="88" spans="3:9" x14ac:dyDescent="0.25">
      <c r="C88" s="4">
        <f t="shared" si="5"/>
        <v>3</v>
      </c>
      <c r="D88" s="4" t="s">
        <v>417</v>
      </c>
      <c r="E88" s="4" t="str">
        <f>IF(E78=0,"",E78)</f>
        <v/>
      </c>
      <c r="F88" s="7">
        <f>IF(IF(C88&lt;='Hoone üldandmed'!$B$3*1,TRUE,FALSE),C88,"")</f>
        <v>3</v>
      </c>
      <c r="G88" s="7" t="b">
        <f>IF(C88&lt;='Hoone üldandmed'!$B$3*1,TRUE,FALSE)</f>
        <v>1</v>
      </c>
      <c r="H88" s="4"/>
      <c r="I88" s="1">
        <f>COUNTIFS($C$1:C88,C88)</f>
        <v>8</v>
      </c>
    </row>
    <row r="89" spans="3:9" x14ac:dyDescent="0.25">
      <c r="C89" s="4">
        <f t="shared" si="5"/>
        <v>3</v>
      </c>
      <c r="D89" s="4" t="s">
        <v>418</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419</v>
      </c>
      <c r="E90" s="4" t="s">
        <v>395</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399</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402</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405</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409</v>
      </c>
      <c r="E95" s="4" t="str">
        <f>IF(E85=0,"",E85)</f>
        <v/>
      </c>
      <c r="F95" s="7">
        <f>IF(IF(C95&lt;='Hoone üldandmed'!$B$3*1,TRUE,FALSE),C95,"")</f>
        <v>4</v>
      </c>
      <c r="G95" s="7" t="b">
        <f>IF(C95&lt;='Hoone üldandmed'!$B$3*1,TRUE,FALSE)</f>
        <v>1</v>
      </c>
      <c r="H95" s="4"/>
      <c r="I95" s="1">
        <f>COUNTIFS($C$1:C95,C95)</f>
        <v>5</v>
      </c>
    </row>
    <row r="96" spans="3:9" x14ac:dyDescent="0.25">
      <c r="C96" s="4">
        <f t="shared" si="5"/>
        <v>4</v>
      </c>
      <c r="D96" s="4" t="s">
        <v>413</v>
      </c>
      <c r="E96" s="4" t="s">
        <v>414</v>
      </c>
      <c r="F96" s="7">
        <f>IF(IF(C96&lt;='Hoone üldandmed'!$B$3*1,TRUE,FALSE),C96,"")</f>
        <v>4</v>
      </c>
      <c r="G96" s="7" t="b">
        <f>IF(C96&lt;='Hoone üldandmed'!$B$3*1,TRUE,FALSE)</f>
        <v>1</v>
      </c>
      <c r="H96" s="4"/>
      <c r="I96" s="1">
        <f>COUNTIFS($C$1:C96,C96)</f>
        <v>6</v>
      </c>
    </row>
    <row r="97" spans="3:9" x14ac:dyDescent="0.25">
      <c r="C97" s="4">
        <f t="shared" ref="C97:C106" si="6">C87+1</f>
        <v>4</v>
      </c>
      <c r="D97" s="4" t="s">
        <v>416</v>
      </c>
      <c r="E97" s="4" t="str">
        <f>IF(E87=0,"",E87)</f>
        <v/>
      </c>
      <c r="F97" s="7">
        <f>IF(IF(C97&lt;='Hoone üldandmed'!$B$3*1,TRUE,FALSE),C97,"")</f>
        <v>4</v>
      </c>
      <c r="G97" s="7" t="b">
        <f>IF(C97&lt;='Hoone üldandmed'!$B$3*1,TRUE,FALSE)</f>
        <v>1</v>
      </c>
      <c r="H97" s="4"/>
      <c r="I97" s="1">
        <f>COUNTIFS($C$1:C97,C97)</f>
        <v>7</v>
      </c>
    </row>
    <row r="98" spans="3:9" x14ac:dyDescent="0.25">
      <c r="C98" s="4">
        <f t="shared" si="6"/>
        <v>4</v>
      </c>
      <c r="D98" s="4" t="s">
        <v>417</v>
      </c>
      <c r="E98" s="4" t="str">
        <f>IF(E88=0,"",E88)</f>
        <v/>
      </c>
      <c r="F98" s="7">
        <f>IF(IF(C98&lt;='Hoone üldandmed'!$B$3*1,TRUE,FALSE),C98,"")</f>
        <v>4</v>
      </c>
      <c r="G98" s="7" t="b">
        <f>IF(C98&lt;='Hoone üldandmed'!$B$3*1,TRUE,FALSE)</f>
        <v>1</v>
      </c>
      <c r="H98" s="4"/>
      <c r="I98" s="1">
        <f>COUNTIFS($C$1:C98,C98)</f>
        <v>8</v>
      </c>
    </row>
    <row r="99" spans="3:9" x14ac:dyDescent="0.25">
      <c r="C99" s="4">
        <f t="shared" si="6"/>
        <v>4</v>
      </c>
      <c r="D99" s="4" t="s">
        <v>418</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419</v>
      </c>
      <c r="E100" s="4" t="s">
        <v>395</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25">
      <c r="C102" s="4">
        <f t="shared" si="6"/>
        <v>5</v>
      </c>
      <c r="D102" s="4" t="s">
        <v>399</v>
      </c>
      <c r="E102" s="4" t="str">
        <f>IF(E92=0,"",E92)</f>
        <v>ÜÜRITAV PIND</v>
      </c>
      <c r="F102" s="7">
        <f>IF(IF(C102&lt;='Hoone üldandmed'!$B$3*1,TRUE,FALSE),C102,"")</f>
        <v>5</v>
      </c>
      <c r="G102" s="7" t="b">
        <f>IF(C102&lt;='Hoone üldandmed'!$B$3*1,TRUE,FALSE)</f>
        <v>1</v>
      </c>
      <c r="H102" s="4"/>
      <c r="I102" s="1">
        <f>COUNTIFS($C$1:C102,C102)</f>
        <v>2</v>
      </c>
    </row>
    <row r="103" spans="3:9" x14ac:dyDescent="0.25">
      <c r="C103" s="4">
        <f t="shared" si="6"/>
        <v>5</v>
      </c>
      <c r="D103" s="4" t="s">
        <v>402</v>
      </c>
      <c r="E103" s="4" t="str">
        <f>IF(E93=0,"",E93)</f>
        <v>VERTIKAALSETE ÜHENDUSTEEDE PIND</v>
      </c>
      <c r="F103" s="7">
        <f>IF(IF(C103&lt;='Hoone üldandmed'!$B$3*1,TRUE,FALSE),C103,"")</f>
        <v>5</v>
      </c>
      <c r="G103" s="7" t="b">
        <f>IF(C103&lt;='Hoone üldandmed'!$B$3*1,TRUE,FALSE)</f>
        <v>1</v>
      </c>
      <c r="H103" s="4"/>
      <c r="I103" s="1">
        <f>COUNTIFS($C$1:C103,C103)</f>
        <v>3</v>
      </c>
    </row>
    <row r="104" spans="3:9" x14ac:dyDescent="0.25">
      <c r="C104" s="4">
        <f t="shared" si="6"/>
        <v>5</v>
      </c>
      <c r="D104" s="4" t="s">
        <v>405</v>
      </c>
      <c r="E104" s="4" t="str">
        <f>IF(E94=0,"",E94)</f>
        <v>TEHNOPIND</v>
      </c>
      <c r="F104" s="7">
        <f>IF(IF(C104&lt;='Hoone üldandmed'!$B$3*1,TRUE,FALSE),C104,"")</f>
        <v>5</v>
      </c>
      <c r="G104" s="7" t="b">
        <f>IF(C104&lt;='Hoone üldandmed'!$B$3*1,TRUE,FALSE)</f>
        <v>1</v>
      </c>
      <c r="H104" s="4"/>
      <c r="I104" s="1">
        <f>COUNTIFS($C$1:C104,C104)</f>
        <v>4</v>
      </c>
    </row>
    <row r="105" spans="3:9" x14ac:dyDescent="0.25">
      <c r="C105" s="4">
        <f t="shared" si="6"/>
        <v>5</v>
      </c>
      <c r="D105" s="4" t="s">
        <v>409</v>
      </c>
      <c r="E105" s="4" t="str">
        <f>IF(E95=0,"",E95)</f>
        <v/>
      </c>
      <c r="F105" s="7">
        <f>IF(IF(C105&lt;='Hoone üldandmed'!$B$3*1,TRUE,FALSE),C105,"")</f>
        <v>5</v>
      </c>
      <c r="G105" s="7" t="b">
        <f>IF(C105&lt;='Hoone üldandmed'!$B$3*1,TRUE,FALSE)</f>
        <v>1</v>
      </c>
      <c r="H105" s="4"/>
      <c r="I105" s="1">
        <f>COUNTIFS($C$1:C105,C105)</f>
        <v>5</v>
      </c>
    </row>
    <row r="106" spans="3:9" x14ac:dyDescent="0.25">
      <c r="C106" s="4">
        <f t="shared" si="6"/>
        <v>5</v>
      </c>
      <c r="D106" s="4" t="s">
        <v>413</v>
      </c>
      <c r="E106" s="4" t="s">
        <v>414</v>
      </c>
      <c r="F106" s="7">
        <f>IF(IF(C106&lt;='Hoone üldandmed'!$B$3*1,TRUE,FALSE),C106,"")</f>
        <v>5</v>
      </c>
      <c r="G106" s="7" t="b">
        <f>IF(C106&lt;='Hoone üldandmed'!$B$3*1,TRUE,FALSE)</f>
        <v>1</v>
      </c>
      <c r="H106" s="4"/>
      <c r="I106" s="1">
        <f>COUNTIFS($C$1:C106,C106)</f>
        <v>6</v>
      </c>
    </row>
    <row r="107" spans="3:9" x14ac:dyDescent="0.25">
      <c r="C107" s="4">
        <f t="shared" ref="C107:C116" si="7">C97+1</f>
        <v>5</v>
      </c>
      <c r="D107" s="4" t="s">
        <v>416</v>
      </c>
      <c r="E107" s="4" t="str">
        <f>IF(E97=0,"",E97)</f>
        <v/>
      </c>
      <c r="F107" s="7">
        <f>IF(IF(C107&lt;='Hoone üldandmed'!$B$3*1,TRUE,FALSE),C107,"")</f>
        <v>5</v>
      </c>
      <c r="G107" s="7" t="b">
        <f>IF(C107&lt;='Hoone üldandmed'!$B$3*1,TRUE,FALSE)</f>
        <v>1</v>
      </c>
      <c r="H107" s="4"/>
      <c r="I107" s="1">
        <f>COUNTIFS($C$1:C107,C107)</f>
        <v>7</v>
      </c>
    </row>
    <row r="108" spans="3:9" x14ac:dyDescent="0.25">
      <c r="C108" s="4">
        <f t="shared" si="7"/>
        <v>5</v>
      </c>
      <c r="D108" s="4" t="s">
        <v>417</v>
      </c>
      <c r="E108" s="4" t="str">
        <f>IF(E98=0,"",E98)</f>
        <v/>
      </c>
      <c r="F108" s="7">
        <f>IF(IF(C108&lt;='Hoone üldandmed'!$B$3*1,TRUE,FALSE),C108,"")</f>
        <v>5</v>
      </c>
      <c r="G108" s="7" t="b">
        <f>IF(C108&lt;='Hoone üldandmed'!$B$3*1,TRUE,FALSE)</f>
        <v>1</v>
      </c>
      <c r="H108" s="4"/>
      <c r="I108" s="1">
        <f>COUNTIFS($C$1:C108,C108)</f>
        <v>8</v>
      </c>
    </row>
    <row r="109" spans="3:9" x14ac:dyDescent="0.25">
      <c r="C109" s="4">
        <f t="shared" si="7"/>
        <v>5</v>
      </c>
      <c r="D109" s="4" t="s">
        <v>418</v>
      </c>
      <c r="E109" s="4" t="str">
        <f>IF(E99=0,"",E99)</f>
        <v>KORRUSE AVATUD NETOPIND</v>
      </c>
      <c r="F109" s="7">
        <f>IF(IF(C109&lt;='Hoone üldandmed'!$B$3*1,TRUE,FALSE),C109,"")</f>
        <v>5</v>
      </c>
      <c r="G109" s="7" t="b">
        <f>IF(C109&lt;='Hoone üldandmed'!$B$3*1,TRUE,FALSE)</f>
        <v>1</v>
      </c>
      <c r="H109" s="4"/>
      <c r="I109" s="1">
        <f>COUNTIFS($C$1:C109,C109)</f>
        <v>9</v>
      </c>
    </row>
    <row r="110" spans="3:9" x14ac:dyDescent="0.25">
      <c r="C110" s="4">
        <f t="shared" si="7"/>
        <v>5</v>
      </c>
      <c r="D110" s="4" t="s">
        <v>419</v>
      </c>
      <c r="E110" s="4" t="s">
        <v>395</v>
      </c>
      <c r="F110" s="7">
        <f>IF(IF(C110&lt;='Hoone üldandmed'!$B$3*1,TRUE,FALSE),C110,"")</f>
        <v>5</v>
      </c>
      <c r="G110" s="7" t="b">
        <f>IF(C110&lt;='Hoone üldandmed'!$B$3*1,TRUE,FALSE)</f>
        <v>1</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399</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402</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405</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409</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413</v>
      </c>
      <c r="E116" s="4" t="s">
        <v>414</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416</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417</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418</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419</v>
      </c>
      <c r="E120" s="4" t="s">
        <v>395</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399</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402</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405</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409</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413</v>
      </c>
      <c r="E126" s="4" t="s">
        <v>414</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416</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417</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418</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419</v>
      </c>
      <c r="E130" s="4" t="s">
        <v>395</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399</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402</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405</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409</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413</v>
      </c>
      <c r="E136" s="4" t="s">
        <v>414</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416</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417</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418</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419</v>
      </c>
      <c r="E140" s="4" t="s">
        <v>395</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399</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402</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405</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409</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413</v>
      </c>
      <c r="E146" s="4" t="s">
        <v>414</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416</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417</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418</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419</v>
      </c>
      <c r="E150" s="4" t="s">
        <v>395</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399</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402</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405</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409</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413</v>
      </c>
      <c r="E156" s="4" t="s">
        <v>414</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416</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417</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418</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419</v>
      </c>
      <c r="E160" s="4" t="s">
        <v>395</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399</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402</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405</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409</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413</v>
      </c>
      <c r="E166" s="4" t="s">
        <v>414</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416</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417</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418</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419</v>
      </c>
      <c r="E170" s="4" t="s">
        <v>395</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399</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402</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405</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409</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413</v>
      </c>
      <c r="E176" s="4" t="s">
        <v>414</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416</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417</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418</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419</v>
      </c>
      <c r="E180" s="4" t="s">
        <v>395</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399</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402</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405</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409</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413</v>
      </c>
      <c r="E186" s="4" t="s">
        <v>414</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416</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417</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418</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419</v>
      </c>
      <c r="E190" s="4" t="s">
        <v>395</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399</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402</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405</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409</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413</v>
      </c>
      <c r="E196" s="4" t="s">
        <v>414</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416</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417</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418</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419</v>
      </c>
      <c r="E200" s="4" t="s">
        <v>395</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399</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402</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405</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409</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413</v>
      </c>
      <c r="E206" s="4" t="s">
        <v>414</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416</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417</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418</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419</v>
      </c>
      <c r="E210" s="4" t="s">
        <v>395</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399</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402</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405</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409</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413</v>
      </c>
      <c r="E216" s="4" t="s">
        <v>414</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416</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417</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418</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419</v>
      </c>
      <c r="E220" s="4" t="s">
        <v>395</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399</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402</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405</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409</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413</v>
      </c>
      <c r="E226" s="4" t="s">
        <v>414</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416</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417</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418</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419</v>
      </c>
      <c r="E230" s="4" t="s">
        <v>395</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399</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402</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405</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409</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413</v>
      </c>
      <c r="E236" s="4" t="s">
        <v>414</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416</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417</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418</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419</v>
      </c>
      <c r="E240" s="4" t="s">
        <v>395</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399</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402</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405</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409</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413</v>
      </c>
      <c r="E246" s="4" t="s">
        <v>414</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416</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417</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418</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419</v>
      </c>
      <c r="E250" s="4" t="s">
        <v>395</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399</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402</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405</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409</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413</v>
      </c>
      <c r="E256" s="4" t="s">
        <v>414</v>
      </c>
      <c r="F256" s="7" t="str">
        <f>IF(IF(C256&lt;='Hoone üldandmed'!$B$3*1,TRUE,FALSE),C256,"")</f>
        <v/>
      </c>
      <c r="G256" s="7" t="b">
        <f>IF(C256&lt;='Hoone üldandmed'!$B$3*1,TRUE,FALSE)</f>
        <v>0</v>
      </c>
      <c r="H256" s="4"/>
      <c r="I256" s="1">
        <f>COUNTIFS($C$1:C256,C256)</f>
        <v>6</v>
      </c>
    </row>
    <row r="257" spans="3:9" x14ac:dyDescent="0.25">
      <c r="C257" s="4">
        <f>C247+1</f>
        <v>20</v>
      </c>
      <c r="D257" s="4" t="s">
        <v>416</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417</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418</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419</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5703125" style="1" customWidth="1"/>
    <col min="2" max="2" width="23.85546875" style="1" bestFit="1" customWidth="1"/>
  </cols>
  <sheetData>
    <row r="1" spans="1:2" x14ac:dyDescent="0.25">
      <c r="A1" s="2" t="s">
        <v>291</v>
      </c>
      <c r="B1" s="2" t="s">
        <v>85</v>
      </c>
    </row>
    <row r="2" spans="1:2" x14ac:dyDescent="0.25">
      <c r="A2" s="4" t="s">
        <v>295</v>
      </c>
      <c r="B2" s="4" t="s">
        <v>293</v>
      </c>
    </row>
    <row r="3" spans="1:2" x14ac:dyDescent="0.25">
      <c r="A3" s="4" t="s">
        <v>295</v>
      </c>
      <c r="B3" s="4" t="s">
        <v>296</v>
      </c>
    </row>
    <row r="4" spans="1:2" x14ac:dyDescent="0.25">
      <c r="A4" s="4" t="s">
        <v>295</v>
      </c>
      <c r="B4" s="4" t="s">
        <v>297</v>
      </c>
    </row>
    <row r="5" spans="1:2" x14ac:dyDescent="0.25">
      <c r="A5" s="4" t="s">
        <v>109</v>
      </c>
      <c r="B5" s="4" t="s">
        <v>298</v>
      </c>
    </row>
    <row r="6" spans="1:2" x14ac:dyDescent="0.25">
      <c r="A6" s="4" t="s">
        <v>109</v>
      </c>
      <c r="B6" s="4" t="s">
        <v>299</v>
      </c>
    </row>
    <row r="7" spans="1:2" x14ac:dyDescent="0.25">
      <c r="A7" s="4" t="s">
        <v>109</v>
      </c>
      <c r="B7" s="4" t="s">
        <v>300</v>
      </c>
    </row>
    <row r="8" spans="1:2" x14ac:dyDescent="0.25">
      <c r="A8" s="4" t="s">
        <v>109</v>
      </c>
      <c r="B8" s="4" t="s">
        <v>156</v>
      </c>
    </row>
    <row r="9" spans="1:2" x14ac:dyDescent="0.25">
      <c r="A9" s="4" t="s">
        <v>109</v>
      </c>
      <c r="B9" s="4" t="s">
        <v>301</v>
      </c>
    </row>
    <row r="10" spans="1:2" x14ac:dyDescent="0.25">
      <c r="A10" s="4" t="s">
        <v>109</v>
      </c>
      <c r="B10" s="4" t="s">
        <v>302</v>
      </c>
    </row>
    <row r="11" spans="1:2" x14ac:dyDescent="0.25">
      <c r="A11" s="4" t="s">
        <v>109</v>
      </c>
      <c r="B11" s="4" t="s">
        <v>303</v>
      </c>
    </row>
    <row r="12" spans="1:2" x14ac:dyDescent="0.25">
      <c r="A12" s="4" t="s">
        <v>109</v>
      </c>
      <c r="B12" s="4" t="s">
        <v>305</v>
      </c>
    </row>
    <row r="13" spans="1:2" x14ac:dyDescent="0.25">
      <c r="A13" s="4" t="s">
        <v>109</v>
      </c>
      <c r="B13" s="4" t="s">
        <v>306</v>
      </c>
    </row>
    <row r="14" spans="1:2" x14ac:dyDescent="0.25">
      <c r="A14" s="4" t="s">
        <v>109</v>
      </c>
      <c r="B14" s="4" t="s">
        <v>307</v>
      </c>
    </row>
    <row r="15" spans="1:2" x14ac:dyDescent="0.25">
      <c r="A15" s="4" t="s">
        <v>109</v>
      </c>
      <c r="B15" s="4" t="s">
        <v>308</v>
      </c>
    </row>
    <row r="16" spans="1:2" x14ac:dyDescent="0.25">
      <c r="A16" s="4" t="s">
        <v>109</v>
      </c>
      <c r="B16" s="4" t="s">
        <v>309</v>
      </c>
    </row>
    <row r="17" spans="1:2" x14ac:dyDescent="0.25">
      <c r="A17" s="4" t="s">
        <v>109</v>
      </c>
      <c r="B17" s="4" t="s">
        <v>310</v>
      </c>
    </row>
    <row r="18" spans="1:2" x14ac:dyDescent="0.25">
      <c r="A18" s="4" t="s">
        <v>109</v>
      </c>
      <c r="B18" s="4" t="s">
        <v>173</v>
      </c>
    </row>
    <row r="19" spans="1:2" x14ac:dyDescent="0.25">
      <c r="A19" s="4" t="s">
        <v>109</v>
      </c>
      <c r="B19" s="4" t="s">
        <v>159</v>
      </c>
    </row>
    <row r="20" spans="1:2" x14ac:dyDescent="0.25">
      <c r="A20" s="4" t="s">
        <v>109</v>
      </c>
      <c r="B20" s="4" t="s">
        <v>311</v>
      </c>
    </row>
    <row r="21" spans="1:2" x14ac:dyDescent="0.25">
      <c r="A21" s="4" t="s">
        <v>109</v>
      </c>
      <c r="B21" s="4" t="s">
        <v>312</v>
      </c>
    </row>
    <row r="22" spans="1:2" x14ac:dyDescent="0.25">
      <c r="A22" s="4" t="s">
        <v>109</v>
      </c>
      <c r="B22" s="4" t="s">
        <v>110</v>
      </c>
    </row>
    <row r="23" spans="1:2" x14ac:dyDescent="0.25">
      <c r="A23" s="4" t="s">
        <v>109</v>
      </c>
      <c r="B23" s="4" t="s">
        <v>288</v>
      </c>
    </row>
    <row r="24" spans="1:2" x14ac:dyDescent="0.25">
      <c r="A24" s="4" t="s">
        <v>109</v>
      </c>
      <c r="B24" s="4" t="s">
        <v>313</v>
      </c>
    </row>
    <row r="25" spans="1:2" x14ac:dyDescent="0.25">
      <c r="A25" s="4" t="s">
        <v>102</v>
      </c>
      <c r="B25" s="4" t="s">
        <v>103</v>
      </c>
    </row>
    <row r="26" spans="1:2" x14ac:dyDescent="0.25">
      <c r="A26" s="4" t="s">
        <v>102</v>
      </c>
      <c r="B26" s="4" t="s">
        <v>314</v>
      </c>
    </row>
    <row r="27" spans="1:2" x14ac:dyDescent="0.25">
      <c r="A27" s="4" t="s">
        <v>102</v>
      </c>
      <c r="B27" s="4" t="s">
        <v>106</v>
      </c>
    </row>
    <row r="28" spans="1:2" x14ac:dyDescent="0.25">
      <c r="A28" s="4" t="s">
        <v>95</v>
      </c>
      <c r="B28" s="4" t="s">
        <v>99</v>
      </c>
    </row>
    <row r="29" spans="1:2" x14ac:dyDescent="0.25">
      <c r="A29" s="4" t="s">
        <v>95</v>
      </c>
      <c r="B29" s="4" t="s">
        <v>132</v>
      </c>
    </row>
    <row r="30" spans="1:2" x14ac:dyDescent="0.25">
      <c r="A30" s="4" t="s">
        <v>95</v>
      </c>
      <c r="B30" s="4" t="s">
        <v>315</v>
      </c>
    </row>
    <row r="31" spans="1:2" x14ac:dyDescent="0.25">
      <c r="A31" s="4" t="s">
        <v>95</v>
      </c>
      <c r="B31" s="4" t="s">
        <v>316</v>
      </c>
    </row>
    <row r="32" spans="1:2" x14ac:dyDescent="0.25">
      <c r="A32" s="4" t="s">
        <v>95</v>
      </c>
      <c r="B32" s="4" t="s">
        <v>318</v>
      </c>
    </row>
    <row r="33" spans="1:2" x14ac:dyDescent="0.25">
      <c r="A33" s="4" t="s">
        <v>95</v>
      </c>
      <c r="B33" s="4" t="s">
        <v>320</v>
      </c>
    </row>
    <row r="34" spans="1:2" x14ac:dyDescent="0.25">
      <c r="A34" s="4" t="s">
        <v>95</v>
      </c>
      <c r="B34" s="4" t="s">
        <v>206</v>
      </c>
    </row>
    <row r="35" spans="1:2" x14ac:dyDescent="0.25">
      <c r="A35" s="4" t="s">
        <v>95</v>
      </c>
      <c r="B35" s="4" t="s">
        <v>162</v>
      </c>
    </row>
    <row r="36" spans="1:2" x14ac:dyDescent="0.25">
      <c r="A36" s="4" t="s">
        <v>95</v>
      </c>
      <c r="B36" s="4" t="s">
        <v>322</v>
      </c>
    </row>
    <row r="37" spans="1:2" x14ac:dyDescent="0.25">
      <c r="A37" s="4" t="s">
        <v>95</v>
      </c>
      <c r="B37" s="4" t="s">
        <v>175</v>
      </c>
    </row>
    <row r="38" spans="1:2" x14ac:dyDescent="0.25">
      <c r="A38" s="4" t="s">
        <v>95</v>
      </c>
      <c r="B38" s="4" t="s">
        <v>331</v>
      </c>
    </row>
    <row r="39" spans="1:2" x14ac:dyDescent="0.25">
      <c r="A39" s="4" t="s">
        <v>95</v>
      </c>
      <c r="B39" s="4" t="s">
        <v>193</v>
      </c>
    </row>
    <row r="40" spans="1:2" x14ac:dyDescent="0.25">
      <c r="A40" s="4" t="s">
        <v>95</v>
      </c>
      <c r="B40" s="4" t="s">
        <v>170</v>
      </c>
    </row>
    <row r="41" spans="1:2" x14ac:dyDescent="0.25">
      <c r="A41" s="4" t="s">
        <v>95</v>
      </c>
      <c r="B41" s="4" t="s">
        <v>333</v>
      </c>
    </row>
    <row r="42" spans="1:2" x14ac:dyDescent="0.25">
      <c r="A42" s="4" t="s">
        <v>95</v>
      </c>
      <c r="B42" s="4" t="s">
        <v>184</v>
      </c>
    </row>
    <row r="43" spans="1:2" x14ac:dyDescent="0.25">
      <c r="A43" s="4" t="s">
        <v>95</v>
      </c>
      <c r="B43" s="5" t="s">
        <v>334</v>
      </c>
    </row>
    <row r="44" spans="1:2" x14ac:dyDescent="0.25">
      <c r="A44" s="4" t="s">
        <v>95</v>
      </c>
      <c r="B44" s="4" t="s">
        <v>136</v>
      </c>
    </row>
    <row r="45" spans="1:2" x14ac:dyDescent="0.25">
      <c r="A45" s="4" t="s">
        <v>95</v>
      </c>
      <c r="B45" s="4" t="s">
        <v>335</v>
      </c>
    </row>
    <row r="46" spans="1:2" x14ac:dyDescent="0.25">
      <c r="A46" s="4" t="s">
        <v>95</v>
      </c>
      <c r="B46" s="4" t="s">
        <v>338</v>
      </c>
    </row>
    <row r="47" spans="1:2" x14ac:dyDescent="0.25">
      <c r="A47" s="4" t="s">
        <v>95</v>
      </c>
      <c r="B47" s="4" t="s">
        <v>339</v>
      </c>
    </row>
    <row r="48" spans="1:2" x14ac:dyDescent="0.25">
      <c r="A48" s="4" t="s">
        <v>95</v>
      </c>
      <c r="B48" s="4" t="s">
        <v>340</v>
      </c>
    </row>
    <row r="49" spans="1:2" x14ac:dyDescent="0.25">
      <c r="A49" s="4" t="s">
        <v>95</v>
      </c>
      <c r="B49" s="4" t="s">
        <v>342</v>
      </c>
    </row>
    <row r="50" spans="1:2" x14ac:dyDescent="0.25">
      <c r="A50" s="4" t="s">
        <v>95</v>
      </c>
      <c r="B50" s="4" t="s">
        <v>343</v>
      </c>
    </row>
    <row r="51" spans="1:2" x14ac:dyDescent="0.25">
      <c r="A51" s="4" t="s">
        <v>95</v>
      </c>
      <c r="B51" s="4" t="s">
        <v>116</v>
      </c>
    </row>
    <row r="52" spans="1:2" x14ac:dyDescent="0.25">
      <c r="A52" s="4" t="s">
        <v>95</v>
      </c>
      <c r="B52" s="4" t="s">
        <v>122</v>
      </c>
    </row>
    <row r="53" spans="1:2" x14ac:dyDescent="0.25">
      <c r="A53" s="4" t="s">
        <v>95</v>
      </c>
      <c r="B53" s="5" t="s">
        <v>344</v>
      </c>
    </row>
    <row r="54" spans="1:2" x14ac:dyDescent="0.25">
      <c r="A54" s="4" t="s">
        <v>95</v>
      </c>
      <c r="B54" s="4" t="s">
        <v>346</v>
      </c>
    </row>
    <row r="55" spans="1:2" x14ac:dyDescent="0.25">
      <c r="A55" s="4" t="s">
        <v>95</v>
      </c>
      <c r="B55" s="5" t="s">
        <v>348</v>
      </c>
    </row>
    <row r="56" spans="1:2" x14ac:dyDescent="0.25">
      <c r="A56" s="4" t="s">
        <v>95</v>
      </c>
      <c r="B56" s="4" t="s">
        <v>350</v>
      </c>
    </row>
    <row r="57" spans="1:2" x14ac:dyDescent="0.25">
      <c r="A57" s="4" t="s">
        <v>95</v>
      </c>
      <c r="B57" s="4" t="s">
        <v>351</v>
      </c>
    </row>
    <row r="58" spans="1:2" x14ac:dyDescent="0.25">
      <c r="A58" s="4" t="s">
        <v>95</v>
      </c>
      <c r="B58" s="4" t="s">
        <v>353</v>
      </c>
    </row>
    <row r="59" spans="1:2" x14ac:dyDescent="0.25">
      <c r="A59" s="4" t="s">
        <v>95</v>
      </c>
      <c r="B59" s="4" t="s">
        <v>354</v>
      </c>
    </row>
    <row r="60" spans="1:2" x14ac:dyDescent="0.25">
      <c r="A60" s="4" t="s">
        <v>95</v>
      </c>
      <c r="B60" s="4" t="s">
        <v>355</v>
      </c>
    </row>
    <row r="61" spans="1:2" x14ac:dyDescent="0.25">
      <c r="A61" s="4" t="s">
        <v>95</v>
      </c>
      <c r="B61" s="4" t="s">
        <v>357</v>
      </c>
    </row>
    <row r="62" spans="1:2" x14ac:dyDescent="0.25">
      <c r="A62" s="4" t="s">
        <v>95</v>
      </c>
      <c r="B62" s="4" t="s">
        <v>359</v>
      </c>
    </row>
    <row r="63" spans="1:2" x14ac:dyDescent="0.25">
      <c r="A63" s="4" t="s">
        <v>95</v>
      </c>
      <c r="B63" s="4" t="s">
        <v>361</v>
      </c>
    </row>
    <row r="64" spans="1:2" x14ac:dyDescent="0.25">
      <c r="A64" s="4" t="s">
        <v>95</v>
      </c>
      <c r="B64" s="4" t="s">
        <v>229</v>
      </c>
    </row>
    <row r="65" spans="1:2" x14ac:dyDescent="0.25">
      <c r="A65" s="4" t="s">
        <v>95</v>
      </c>
      <c r="B65" s="4" t="s">
        <v>362</v>
      </c>
    </row>
    <row r="66" spans="1:2" x14ac:dyDescent="0.25">
      <c r="A66" s="4" t="s">
        <v>95</v>
      </c>
      <c r="B66" s="4" t="s">
        <v>141</v>
      </c>
    </row>
    <row r="67" spans="1:2" x14ac:dyDescent="0.25">
      <c r="A67" s="4" t="s">
        <v>95</v>
      </c>
      <c r="B67" s="4" t="s">
        <v>364</v>
      </c>
    </row>
    <row r="68" spans="1:2" x14ac:dyDescent="0.25">
      <c r="A68" s="4" t="s">
        <v>95</v>
      </c>
      <c r="B68" s="4" t="s">
        <v>125</v>
      </c>
    </row>
    <row r="69" spans="1:2" x14ac:dyDescent="0.25">
      <c r="A69" s="4" t="s">
        <v>95</v>
      </c>
      <c r="B69" s="4" t="s">
        <v>201</v>
      </c>
    </row>
    <row r="70" spans="1:2" x14ac:dyDescent="0.25">
      <c r="A70" s="4" t="s">
        <v>95</v>
      </c>
      <c r="B70" s="4" t="s">
        <v>367</v>
      </c>
    </row>
    <row r="71" spans="1:2" x14ac:dyDescent="0.25">
      <c r="A71" s="4" t="s">
        <v>95</v>
      </c>
      <c r="B71" s="4" t="s">
        <v>368</v>
      </c>
    </row>
    <row r="72" spans="1:2" x14ac:dyDescent="0.25">
      <c r="A72" s="4" t="s">
        <v>95</v>
      </c>
      <c r="B72" s="4" t="s">
        <v>370</v>
      </c>
    </row>
    <row r="73" spans="1:2" x14ac:dyDescent="0.25">
      <c r="A73" s="4" t="s">
        <v>95</v>
      </c>
      <c r="B73" s="4" t="s">
        <v>119</v>
      </c>
    </row>
    <row r="74" spans="1:2" x14ac:dyDescent="0.25">
      <c r="A74" s="4" t="s">
        <v>95</v>
      </c>
      <c r="B74" s="4" t="s">
        <v>371</v>
      </c>
    </row>
    <row r="75" spans="1:2" x14ac:dyDescent="0.25">
      <c r="A75" s="4" t="s">
        <v>95</v>
      </c>
      <c r="B75" s="4" t="s">
        <v>373</v>
      </c>
    </row>
    <row r="76" spans="1:2" x14ac:dyDescent="0.25">
      <c r="A76" s="4" t="s">
        <v>95</v>
      </c>
      <c r="B76" s="4" t="s">
        <v>375</v>
      </c>
    </row>
    <row r="77" spans="1:2" x14ac:dyDescent="0.25">
      <c r="A77" s="4" t="s">
        <v>95</v>
      </c>
      <c r="B77" s="4" t="s">
        <v>253</v>
      </c>
    </row>
    <row r="78" spans="1:2" x14ac:dyDescent="0.25">
      <c r="A78" s="4" t="s">
        <v>95</v>
      </c>
      <c r="B78" s="4" t="s">
        <v>376</v>
      </c>
    </row>
    <row r="79" spans="1:2" x14ac:dyDescent="0.25">
      <c r="A79" s="4" t="s">
        <v>95</v>
      </c>
      <c r="B79" s="4" t="s">
        <v>378</v>
      </c>
    </row>
    <row r="80" spans="1:2" x14ac:dyDescent="0.25">
      <c r="A80" s="4" t="s">
        <v>95</v>
      </c>
      <c r="B80" s="4" t="s">
        <v>379</v>
      </c>
    </row>
    <row r="81" spans="1:2" x14ac:dyDescent="0.25">
      <c r="A81" s="4" t="s">
        <v>95</v>
      </c>
      <c r="B81" s="4" t="s">
        <v>381</v>
      </c>
    </row>
    <row r="82" spans="1:2" x14ac:dyDescent="0.25">
      <c r="A82" s="4" t="s">
        <v>95</v>
      </c>
      <c r="B82" s="4" t="s">
        <v>383</v>
      </c>
    </row>
    <row r="83" spans="1:2" x14ac:dyDescent="0.25">
      <c r="A83" s="4" t="s">
        <v>95</v>
      </c>
      <c r="B83" s="4" t="s">
        <v>384</v>
      </c>
    </row>
    <row r="84" spans="1:2" x14ac:dyDescent="0.25">
      <c r="A84" s="4" t="s">
        <v>95</v>
      </c>
      <c r="B84" s="4" t="s">
        <v>386</v>
      </c>
    </row>
    <row r="85" spans="1:2" x14ac:dyDescent="0.25">
      <c r="A85" s="4" t="s">
        <v>95</v>
      </c>
      <c r="B85" s="4" t="s">
        <v>387</v>
      </c>
    </row>
    <row r="86" spans="1:2" x14ac:dyDescent="0.25">
      <c r="A86" s="4" t="s">
        <v>95</v>
      </c>
      <c r="B86" s="4" t="s">
        <v>96</v>
      </c>
    </row>
    <row r="87" spans="1:2" x14ac:dyDescent="0.25">
      <c r="A87" s="4" t="s">
        <v>95</v>
      </c>
      <c r="B87" s="4" t="s">
        <v>388</v>
      </c>
    </row>
    <row r="88" spans="1:2" x14ac:dyDescent="0.25">
      <c r="A88" s="4" t="s">
        <v>95</v>
      </c>
      <c r="B88" s="4" t="s">
        <v>390</v>
      </c>
    </row>
    <row r="89" spans="1:2" x14ac:dyDescent="0.25">
      <c r="A89" s="4" t="s">
        <v>95</v>
      </c>
      <c r="B89" s="4" t="s">
        <v>391</v>
      </c>
    </row>
    <row r="90" spans="1:2" x14ac:dyDescent="0.25">
      <c r="A90" s="4" t="s">
        <v>95</v>
      </c>
      <c r="B90" s="4" t="s">
        <v>393</v>
      </c>
    </row>
    <row r="91" spans="1:2" x14ac:dyDescent="0.25">
      <c r="A91" s="4" t="s">
        <v>95</v>
      </c>
      <c r="B91" s="4" t="s">
        <v>113</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5703125" bestFit="1" customWidth="1"/>
    <col min="4" max="4" width="24.42578125" bestFit="1" customWidth="1"/>
    <col min="5" max="5" width="26.5703125" bestFit="1" customWidth="1"/>
    <col min="6" max="6" width="18.140625" customWidth="1"/>
    <col min="7" max="7" width="19.42578125" bestFit="1" customWidth="1"/>
    <col min="8" max="8" width="40" bestFit="1" customWidth="1"/>
  </cols>
  <sheetData>
    <row r="1" spans="1:8" x14ac:dyDescent="0.25">
      <c r="A1" s="66" t="s">
        <v>435</v>
      </c>
      <c r="B1" s="66" t="s">
        <v>436</v>
      </c>
      <c r="C1" s="66" t="s">
        <v>437</v>
      </c>
      <c r="D1" s="67" t="s">
        <v>438</v>
      </c>
      <c r="E1" s="66" t="s">
        <v>436</v>
      </c>
      <c r="F1" s="67" t="s">
        <v>439</v>
      </c>
      <c r="G1" s="66" t="s">
        <v>440</v>
      </c>
      <c r="H1" s="67" t="s">
        <v>441</v>
      </c>
    </row>
    <row r="2" spans="1:8" x14ac:dyDescent="0.25">
      <c r="A2" s="112">
        <v>1</v>
      </c>
      <c r="B2" s="113" t="s">
        <v>442</v>
      </c>
      <c r="C2" s="114" t="s">
        <v>443</v>
      </c>
      <c r="D2" s="68" t="s">
        <v>444</v>
      </c>
      <c r="E2" s="69" t="s">
        <v>445</v>
      </c>
      <c r="F2" s="70" t="s">
        <v>446</v>
      </c>
      <c r="G2" s="71" t="s">
        <v>447</v>
      </c>
      <c r="H2" s="72" t="s">
        <v>448</v>
      </c>
    </row>
    <row r="3" spans="1:8" x14ac:dyDescent="0.25">
      <c r="A3" s="112"/>
      <c r="B3" s="113"/>
      <c r="C3" s="114"/>
      <c r="D3" s="68" t="s">
        <v>449</v>
      </c>
      <c r="E3" s="69" t="s">
        <v>450</v>
      </c>
      <c r="F3" s="73" t="s">
        <v>446</v>
      </c>
      <c r="G3" s="74" t="s">
        <v>451</v>
      </c>
      <c r="H3" s="72" t="s">
        <v>452</v>
      </c>
    </row>
    <row r="4" spans="1:8" x14ac:dyDescent="0.25">
      <c r="A4" s="112"/>
      <c r="B4" s="113"/>
      <c r="C4" s="114"/>
      <c r="D4" s="68" t="s">
        <v>453</v>
      </c>
      <c r="E4" s="70" t="s">
        <v>454</v>
      </c>
      <c r="F4" s="70" t="s">
        <v>455</v>
      </c>
      <c r="G4" s="75">
        <v>25.1</v>
      </c>
      <c r="H4" s="72" t="s">
        <v>456</v>
      </c>
    </row>
    <row r="5" spans="1:8" x14ac:dyDescent="0.25">
      <c r="A5" s="112"/>
      <c r="B5" s="113"/>
      <c r="C5" s="114"/>
      <c r="D5" s="68" t="s">
        <v>457</v>
      </c>
      <c r="E5" s="70" t="s">
        <v>458</v>
      </c>
      <c r="F5" s="70" t="s">
        <v>455</v>
      </c>
      <c r="G5" s="75">
        <v>25.68</v>
      </c>
      <c r="H5" s="72" t="s">
        <v>459</v>
      </c>
    </row>
    <row r="6" spans="1:8" x14ac:dyDescent="0.25">
      <c r="A6" s="112"/>
      <c r="B6" s="113"/>
      <c r="C6" s="114"/>
      <c r="D6" s="68" t="s">
        <v>460</v>
      </c>
      <c r="E6" s="70" t="s">
        <v>458</v>
      </c>
      <c r="F6" s="70" t="s">
        <v>455</v>
      </c>
      <c r="G6" s="75">
        <v>14.5</v>
      </c>
      <c r="H6" s="72" t="s">
        <v>461</v>
      </c>
    </row>
    <row r="7" spans="1:8" x14ac:dyDescent="0.25">
      <c r="A7" s="112"/>
      <c r="B7" s="113"/>
      <c r="C7" s="114"/>
      <c r="D7" s="68" t="s">
        <v>462</v>
      </c>
      <c r="E7" s="70" t="s">
        <v>463</v>
      </c>
      <c r="F7" s="73" t="s">
        <v>464</v>
      </c>
      <c r="G7" s="75">
        <v>8000.1</v>
      </c>
      <c r="H7" s="72" t="s">
        <v>465</v>
      </c>
    </row>
    <row r="8" spans="1:8" x14ac:dyDescent="0.25">
      <c r="A8" s="112"/>
      <c r="B8" s="113"/>
      <c r="C8" s="114"/>
      <c r="D8" s="68" t="s">
        <v>466</v>
      </c>
      <c r="E8" s="70" t="s">
        <v>467</v>
      </c>
      <c r="F8" s="73" t="s">
        <v>464</v>
      </c>
      <c r="G8" s="75">
        <v>9220.7999999999993</v>
      </c>
      <c r="H8" s="72" t="s">
        <v>468</v>
      </c>
    </row>
    <row r="9" spans="1:8" x14ac:dyDescent="0.25">
      <c r="A9" s="112"/>
      <c r="B9" s="113"/>
      <c r="C9" s="114"/>
      <c r="D9" s="68" t="s">
        <v>469</v>
      </c>
      <c r="E9" s="70" t="s">
        <v>470</v>
      </c>
      <c r="F9" s="73" t="s">
        <v>464</v>
      </c>
      <c r="G9" s="75">
        <v>10284.799999999999</v>
      </c>
      <c r="H9" s="72" t="s">
        <v>471</v>
      </c>
    </row>
    <row r="10" spans="1:8" x14ac:dyDescent="0.25">
      <c r="A10" s="115">
        <v>2</v>
      </c>
      <c r="B10" s="116" t="s">
        <v>472</v>
      </c>
      <c r="C10" s="115" t="s">
        <v>473</v>
      </c>
      <c r="D10" s="76" t="s">
        <v>73</v>
      </c>
      <c r="E10" s="77" t="s">
        <v>474</v>
      </c>
      <c r="F10" s="77" t="s">
        <v>446</v>
      </c>
      <c r="G10" s="78" t="s">
        <v>475</v>
      </c>
      <c r="H10" s="79" t="s">
        <v>476</v>
      </c>
    </row>
    <row r="11" spans="1:8" x14ac:dyDescent="0.25">
      <c r="A11" s="115"/>
      <c r="B11" s="116"/>
      <c r="C11" s="115"/>
      <c r="D11" s="76" t="s">
        <v>477</v>
      </c>
      <c r="E11" s="80" t="s">
        <v>478</v>
      </c>
      <c r="F11" s="81" t="s">
        <v>479</v>
      </c>
      <c r="G11" s="78" t="b">
        <v>1</v>
      </c>
      <c r="H11" s="79" t="s">
        <v>480</v>
      </c>
    </row>
    <row r="12" spans="1:8" x14ac:dyDescent="0.25">
      <c r="A12" s="106">
        <v>3</v>
      </c>
      <c r="B12" s="107" t="s">
        <v>481</v>
      </c>
      <c r="C12" s="108" t="s">
        <v>482</v>
      </c>
      <c r="D12" s="82" t="s">
        <v>76</v>
      </c>
      <c r="E12" s="83" t="s">
        <v>483</v>
      </c>
      <c r="F12" s="83" t="s">
        <v>446</v>
      </c>
      <c r="G12" s="84" t="s">
        <v>484</v>
      </c>
      <c r="H12" s="85" t="s">
        <v>485</v>
      </c>
    </row>
    <row r="13" spans="1:8" x14ac:dyDescent="0.25">
      <c r="A13" s="106"/>
      <c r="B13" s="107"/>
      <c r="C13" s="108"/>
      <c r="D13" s="82" t="s">
        <v>74</v>
      </c>
      <c r="E13" s="86" t="s">
        <v>486</v>
      </c>
      <c r="F13" s="86" t="s">
        <v>446</v>
      </c>
      <c r="G13" s="87">
        <v>311</v>
      </c>
      <c r="H13" s="85" t="s">
        <v>487</v>
      </c>
    </row>
    <row r="14" spans="1:8" x14ac:dyDescent="0.25">
      <c r="A14" s="106"/>
      <c r="B14" s="107"/>
      <c r="C14" s="108"/>
      <c r="D14" s="82" t="s">
        <v>75</v>
      </c>
      <c r="E14" s="86" t="s">
        <v>488</v>
      </c>
      <c r="F14" s="86" t="s">
        <v>489</v>
      </c>
      <c r="G14" s="88" t="s">
        <v>95</v>
      </c>
      <c r="H14" s="85" t="s">
        <v>490</v>
      </c>
    </row>
    <row r="15" spans="1:8" x14ac:dyDescent="0.25">
      <c r="A15" s="106"/>
      <c r="B15" s="107"/>
      <c r="C15" s="108"/>
      <c r="D15" s="82" t="s">
        <v>77</v>
      </c>
      <c r="E15" s="85" t="s">
        <v>458</v>
      </c>
      <c r="F15" s="86" t="s">
        <v>446</v>
      </c>
      <c r="G15" s="88" t="s">
        <v>137</v>
      </c>
      <c r="H15" s="85" t="s">
        <v>491</v>
      </c>
    </row>
    <row r="16" spans="1:8" x14ac:dyDescent="0.25">
      <c r="A16" s="106"/>
      <c r="B16" s="107"/>
      <c r="C16" s="108"/>
      <c r="D16" s="82" t="s">
        <v>79</v>
      </c>
      <c r="E16" s="83" t="s">
        <v>470</v>
      </c>
      <c r="F16" s="83" t="s">
        <v>464</v>
      </c>
      <c r="G16" s="89">
        <v>34.1</v>
      </c>
      <c r="H16" s="82" t="s">
        <v>492</v>
      </c>
    </row>
    <row r="17" spans="1:8" x14ac:dyDescent="0.25">
      <c r="A17" s="106"/>
      <c r="B17" s="107"/>
      <c r="C17" s="108"/>
      <c r="D17" s="82" t="s">
        <v>78</v>
      </c>
      <c r="E17" s="85" t="s">
        <v>458</v>
      </c>
      <c r="F17" s="83" t="s">
        <v>464</v>
      </c>
      <c r="G17" s="89">
        <v>34.200000000000003</v>
      </c>
      <c r="H17" s="85" t="s">
        <v>493</v>
      </c>
    </row>
    <row r="18" spans="1:8" x14ac:dyDescent="0.25">
      <c r="A18" s="106"/>
      <c r="B18" s="107"/>
      <c r="C18" s="108"/>
      <c r="D18" s="82" t="s">
        <v>80</v>
      </c>
      <c r="E18" s="85" t="s">
        <v>458</v>
      </c>
      <c r="F18" s="83" t="s">
        <v>494</v>
      </c>
      <c r="G18" s="89" t="s">
        <v>495</v>
      </c>
      <c r="H18" s="85" t="s">
        <v>496</v>
      </c>
    </row>
    <row r="19" spans="1:8" x14ac:dyDescent="0.25">
      <c r="A19" s="109">
        <v>4</v>
      </c>
      <c r="B19" s="110" t="s">
        <v>497</v>
      </c>
      <c r="C19" s="111" t="s">
        <v>498</v>
      </c>
      <c r="D19" s="90" t="s">
        <v>444</v>
      </c>
      <c r="E19" s="79" t="s">
        <v>499</v>
      </c>
      <c r="F19" s="79" t="s">
        <v>446</v>
      </c>
      <c r="G19" s="91" t="s">
        <v>500</v>
      </c>
      <c r="H19" s="79" t="s">
        <v>501</v>
      </c>
    </row>
    <row r="20" spans="1:8" x14ac:dyDescent="0.25">
      <c r="A20" s="109"/>
      <c r="B20" s="110"/>
      <c r="C20" s="111"/>
      <c r="D20" s="90" t="s">
        <v>502</v>
      </c>
      <c r="E20" s="79" t="s">
        <v>503</v>
      </c>
      <c r="F20" s="79" t="s">
        <v>464</v>
      </c>
      <c r="G20" s="92">
        <v>12.1</v>
      </c>
      <c r="H20" s="79" t="s">
        <v>504</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42578125" bestFit="1" customWidth="1"/>
  </cols>
  <sheetData>
    <row r="1" spans="1:5" x14ac:dyDescent="0.25">
      <c r="A1" s="93" t="s">
        <v>505</v>
      </c>
      <c r="B1" s="93" t="s">
        <v>506</v>
      </c>
      <c r="C1" s="93" t="s">
        <v>507</v>
      </c>
      <c r="D1" s="94" t="s">
        <v>508</v>
      </c>
      <c r="E1" s="95"/>
    </row>
    <row r="2" spans="1:5" x14ac:dyDescent="0.25">
      <c r="A2" s="96" t="s">
        <v>95</v>
      </c>
      <c r="B2" s="96" t="s">
        <v>99</v>
      </c>
      <c r="C2" s="96" t="s">
        <v>100</v>
      </c>
      <c r="D2" s="97" t="s">
        <v>509</v>
      </c>
      <c r="E2" s="95"/>
    </row>
    <row r="3" spans="1:5" x14ac:dyDescent="0.25">
      <c r="A3" s="96" t="s">
        <v>95</v>
      </c>
      <c r="B3" s="96" t="s">
        <v>132</v>
      </c>
      <c r="C3" s="96" t="s">
        <v>133</v>
      </c>
      <c r="D3" s="97" t="s">
        <v>500</v>
      </c>
      <c r="E3" s="95"/>
    </row>
    <row r="4" spans="1:5" x14ac:dyDescent="0.25">
      <c r="A4" s="96" t="s">
        <v>95</v>
      </c>
      <c r="B4" s="96" t="s">
        <v>315</v>
      </c>
      <c r="C4" s="96" t="s">
        <v>207</v>
      </c>
      <c r="D4" s="97" t="s">
        <v>510</v>
      </c>
      <c r="E4" s="95"/>
    </row>
    <row r="5" spans="1:5" x14ac:dyDescent="0.25">
      <c r="A5" s="96" t="s">
        <v>95</v>
      </c>
      <c r="B5" s="96" t="s">
        <v>316</v>
      </c>
      <c r="C5" s="96" t="s">
        <v>317</v>
      </c>
      <c r="D5" s="97" t="s">
        <v>511</v>
      </c>
      <c r="E5" s="95"/>
    </row>
    <row r="6" spans="1:5" x14ac:dyDescent="0.25">
      <c r="A6" s="96" t="s">
        <v>95</v>
      </c>
      <c r="B6" s="96" t="s">
        <v>318</v>
      </c>
      <c r="C6" s="96" t="s">
        <v>319</v>
      </c>
      <c r="D6" s="97" t="s">
        <v>512</v>
      </c>
      <c r="E6" s="95"/>
    </row>
    <row r="7" spans="1:5" x14ac:dyDescent="0.25">
      <c r="A7" s="96" t="s">
        <v>95</v>
      </c>
      <c r="B7" s="96" t="s">
        <v>320</v>
      </c>
      <c r="C7" s="96" t="s">
        <v>176</v>
      </c>
      <c r="D7" s="97" t="s">
        <v>513</v>
      </c>
      <c r="E7" s="95"/>
    </row>
    <row r="8" spans="1:5" x14ac:dyDescent="0.25">
      <c r="A8" s="96" t="s">
        <v>95</v>
      </c>
      <c r="B8" s="96" t="s">
        <v>206</v>
      </c>
      <c r="C8" s="96" t="s">
        <v>207</v>
      </c>
      <c r="D8" s="97" t="s">
        <v>514</v>
      </c>
      <c r="E8" s="95"/>
    </row>
    <row r="9" spans="1:5" x14ac:dyDescent="0.25">
      <c r="A9" s="96" t="s">
        <v>95</v>
      </c>
      <c r="B9" s="96" t="s">
        <v>206</v>
      </c>
      <c r="C9" s="96" t="s">
        <v>321</v>
      </c>
      <c r="D9" s="97" t="s">
        <v>515</v>
      </c>
      <c r="E9" s="95"/>
    </row>
    <row r="10" spans="1:5" x14ac:dyDescent="0.25">
      <c r="A10" s="96" t="s">
        <v>95</v>
      </c>
      <c r="B10" s="96" t="s">
        <v>162</v>
      </c>
      <c r="C10" s="96" t="s">
        <v>100</v>
      </c>
      <c r="D10" s="97" t="s">
        <v>516</v>
      </c>
      <c r="E10" s="95"/>
    </row>
    <row r="11" spans="1:5" x14ac:dyDescent="0.25">
      <c r="A11" s="96" t="s">
        <v>95</v>
      </c>
      <c r="B11" s="96" t="s">
        <v>322</v>
      </c>
      <c r="C11" s="96" t="s">
        <v>323</v>
      </c>
      <c r="D11" s="97" t="s">
        <v>517</v>
      </c>
      <c r="E11" s="95"/>
    </row>
    <row r="12" spans="1:5" x14ac:dyDescent="0.25">
      <c r="A12" s="96" t="s">
        <v>95</v>
      </c>
      <c r="B12" s="96" t="s">
        <v>322</v>
      </c>
      <c r="C12" s="96" t="s">
        <v>324</v>
      </c>
      <c r="D12" s="97"/>
      <c r="E12" s="95"/>
    </row>
    <row r="13" spans="1:5" x14ac:dyDescent="0.25">
      <c r="A13" s="96" t="s">
        <v>95</v>
      </c>
      <c r="B13" s="96" t="s">
        <v>322</v>
      </c>
      <c r="C13" s="96" t="s">
        <v>325</v>
      </c>
      <c r="D13" s="97"/>
      <c r="E13" s="95"/>
    </row>
    <row r="14" spans="1:5" x14ac:dyDescent="0.25">
      <c r="A14" s="96" t="s">
        <v>95</v>
      </c>
      <c r="B14" s="96" t="s">
        <v>322</v>
      </c>
      <c r="C14" s="96" t="s">
        <v>326</v>
      </c>
      <c r="D14" s="97"/>
      <c r="E14" s="95"/>
    </row>
    <row r="15" spans="1:5" x14ac:dyDescent="0.25">
      <c r="A15" s="96" t="s">
        <v>95</v>
      </c>
      <c r="B15" s="96" t="s">
        <v>322</v>
      </c>
      <c r="C15" s="96" t="s">
        <v>327</v>
      </c>
      <c r="D15" s="97"/>
      <c r="E15" s="95"/>
    </row>
    <row r="16" spans="1:5" x14ac:dyDescent="0.25">
      <c r="A16" s="96" t="s">
        <v>95</v>
      </c>
      <c r="B16" s="96" t="s">
        <v>322</v>
      </c>
      <c r="C16" s="96" t="s">
        <v>328</v>
      </c>
      <c r="D16" s="97"/>
      <c r="E16" s="95"/>
    </row>
    <row r="17" spans="1:5" x14ac:dyDescent="0.25">
      <c r="A17" s="96" t="s">
        <v>95</v>
      </c>
      <c r="B17" s="96" t="s">
        <v>322</v>
      </c>
      <c r="C17" s="96" t="s">
        <v>329</v>
      </c>
      <c r="D17" s="97"/>
      <c r="E17" s="95"/>
    </row>
    <row r="18" spans="1:5" x14ac:dyDescent="0.25">
      <c r="A18" s="96" t="s">
        <v>95</v>
      </c>
      <c r="B18" s="96" t="s">
        <v>322</v>
      </c>
      <c r="C18" s="96" t="s">
        <v>330</v>
      </c>
      <c r="D18" s="97"/>
      <c r="E18" s="95"/>
    </row>
    <row r="19" spans="1:5" x14ac:dyDescent="0.25">
      <c r="A19" s="96" t="s">
        <v>95</v>
      </c>
      <c r="B19" s="96" t="s">
        <v>175</v>
      </c>
      <c r="C19" s="96" t="s">
        <v>176</v>
      </c>
      <c r="D19" s="97"/>
      <c r="E19" s="95"/>
    </row>
    <row r="20" spans="1:5" x14ac:dyDescent="0.25">
      <c r="A20" s="96" t="s">
        <v>95</v>
      </c>
      <c r="B20" s="96" t="s">
        <v>331</v>
      </c>
      <c r="C20" s="96" t="s">
        <v>332</v>
      </c>
      <c r="D20" s="97"/>
      <c r="E20" s="95"/>
    </row>
    <row r="21" spans="1:5" x14ac:dyDescent="0.25">
      <c r="A21" s="96" t="s">
        <v>95</v>
      </c>
      <c r="B21" s="96" t="s">
        <v>193</v>
      </c>
      <c r="C21" s="96" t="s">
        <v>194</v>
      </c>
      <c r="D21" s="97"/>
      <c r="E21" s="95"/>
    </row>
    <row r="22" spans="1:5" x14ac:dyDescent="0.25">
      <c r="A22" s="96" t="s">
        <v>95</v>
      </c>
      <c r="B22" s="96" t="s">
        <v>170</v>
      </c>
      <c r="C22" s="96" t="s">
        <v>171</v>
      </c>
      <c r="D22" s="97"/>
      <c r="E22" s="95"/>
    </row>
    <row r="23" spans="1:5" x14ac:dyDescent="0.25">
      <c r="A23" s="96" t="s">
        <v>95</v>
      </c>
      <c r="B23" s="96" t="s">
        <v>170</v>
      </c>
      <c r="C23" s="96" t="s">
        <v>321</v>
      </c>
      <c r="D23" s="97"/>
      <c r="E23" s="95"/>
    </row>
    <row r="24" spans="1:5" x14ac:dyDescent="0.25">
      <c r="A24" s="96" t="s">
        <v>95</v>
      </c>
      <c r="B24" s="96" t="s">
        <v>333</v>
      </c>
      <c r="C24" s="96" t="s">
        <v>321</v>
      </c>
      <c r="D24" s="97"/>
      <c r="E24" s="95"/>
    </row>
    <row r="25" spans="1:5" x14ac:dyDescent="0.25">
      <c r="A25" s="96" t="s">
        <v>95</v>
      </c>
      <c r="B25" s="96" t="s">
        <v>184</v>
      </c>
      <c r="C25" s="96" t="s">
        <v>185</v>
      </c>
      <c r="D25" s="97"/>
      <c r="E25" s="95"/>
    </row>
    <row r="26" spans="1:5" x14ac:dyDescent="0.25">
      <c r="A26" s="96" t="s">
        <v>95</v>
      </c>
      <c r="B26" s="96" t="s">
        <v>334</v>
      </c>
      <c r="C26" s="96" t="s">
        <v>176</v>
      </c>
      <c r="D26" s="97"/>
      <c r="E26" s="95"/>
    </row>
    <row r="27" spans="1:5" x14ac:dyDescent="0.25">
      <c r="A27" s="96" t="s">
        <v>95</v>
      </c>
      <c r="B27" s="96" t="s">
        <v>136</v>
      </c>
      <c r="C27" s="96" t="s">
        <v>137</v>
      </c>
      <c r="D27" s="97"/>
      <c r="E27" s="95"/>
    </row>
    <row r="28" spans="1:5" x14ac:dyDescent="0.25">
      <c r="A28" s="96" t="s">
        <v>95</v>
      </c>
      <c r="B28" s="96" t="s">
        <v>136</v>
      </c>
      <c r="C28" s="96" t="s">
        <v>272</v>
      </c>
      <c r="D28" s="97"/>
      <c r="E28" s="95"/>
    </row>
    <row r="29" spans="1:5" x14ac:dyDescent="0.25">
      <c r="A29" s="96" t="s">
        <v>95</v>
      </c>
      <c r="B29" s="96" t="s">
        <v>335</v>
      </c>
      <c r="C29" s="96" t="s">
        <v>321</v>
      </c>
      <c r="D29" s="97"/>
      <c r="E29" s="95"/>
    </row>
    <row r="30" spans="1:5" x14ac:dyDescent="0.25">
      <c r="A30" s="96" t="s">
        <v>95</v>
      </c>
      <c r="B30" s="96" t="s">
        <v>335</v>
      </c>
      <c r="C30" s="96" t="s">
        <v>336</v>
      </c>
      <c r="D30" s="97"/>
      <c r="E30" s="95"/>
    </row>
    <row r="31" spans="1:5" x14ac:dyDescent="0.25">
      <c r="A31" s="96" t="s">
        <v>95</v>
      </c>
      <c r="B31" s="96" t="s">
        <v>335</v>
      </c>
      <c r="C31" s="96" t="s">
        <v>337</v>
      </c>
      <c r="D31" s="97"/>
      <c r="E31" s="95"/>
    </row>
    <row r="32" spans="1:5" x14ac:dyDescent="0.25">
      <c r="A32" s="96" t="s">
        <v>95</v>
      </c>
      <c r="B32" s="96" t="s">
        <v>338</v>
      </c>
      <c r="C32" s="96" t="s">
        <v>321</v>
      </c>
      <c r="D32" s="97"/>
      <c r="E32" s="95"/>
    </row>
    <row r="33" spans="1:5" x14ac:dyDescent="0.25">
      <c r="A33" s="96" t="s">
        <v>95</v>
      </c>
      <c r="B33" s="96" t="s">
        <v>339</v>
      </c>
      <c r="C33" s="96" t="s">
        <v>330</v>
      </c>
      <c r="D33" s="97"/>
      <c r="E33" s="95"/>
    </row>
    <row r="34" spans="1:5" x14ac:dyDescent="0.25">
      <c r="A34" s="96" t="s">
        <v>95</v>
      </c>
      <c r="B34" s="96" t="s">
        <v>339</v>
      </c>
      <c r="C34" s="96" t="s">
        <v>176</v>
      </c>
      <c r="D34" s="97"/>
      <c r="E34" s="95"/>
    </row>
    <row r="35" spans="1:5" x14ac:dyDescent="0.25">
      <c r="A35" s="96" t="s">
        <v>95</v>
      </c>
      <c r="B35" s="96" t="s">
        <v>340</v>
      </c>
      <c r="C35" s="96" t="s">
        <v>341</v>
      </c>
      <c r="D35" s="97"/>
      <c r="E35" s="95"/>
    </row>
    <row r="36" spans="1:5" x14ac:dyDescent="0.25">
      <c r="A36" s="96" t="s">
        <v>95</v>
      </c>
      <c r="B36" s="96" t="s">
        <v>342</v>
      </c>
      <c r="C36" s="96" t="s">
        <v>176</v>
      </c>
      <c r="D36" s="97"/>
      <c r="E36" s="95"/>
    </row>
    <row r="37" spans="1:5" x14ac:dyDescent="0.25">
      <c r="A37" s="96" t="s">
        <v>95</v>
      </c>
      <c r="B37" s="96" t="s">
        <v>343</v>
      </c>
      <c r="C37" s="96" t="s">
        <v>137</v>
      </c>
      <c r="D37" s="97"/>
      <c r="E37" s="95"/>
    </row>
    <row r="38" spans="1:5" x14ac:dyDescent="0.25">
      <c r="A38" s="96" t="s">
        <v>95</v>
      </c>
      <c r="B38" s="96" t="s">
        <v>116</v>
      </c>
      <c r="C38" s="96" t="s">
        <v>100</v>
      </c>
      <c r="D38" s="97"/>
      <c r="E38" s="95"/>
    </row>
    <row r="39" spans="1:5" x14ac:dyDescent="0.25">
      <c r="A39" s="96" t="s">
        <v>95</v>
      </c>
      <c r="B39" s="96" t="s">
        <v>122</v>
      </c>
      <c r="C39" s="96" t="s">
        <v>123</v>
      </c>
      <c r="D39" s="97"/>
      <c r="E39" s="95"/>
    </row>
    <row r="40" spans="1:5" x14ac:dyDescent="0.25">
      <c r="A40" s="96" t="s">
        <v>95</v>
      </c>
      <c r="B40" s="96" t="s">
        <v>344</v>
      </c>
      <c r="C40" s="96" t="s">
        <v>345</v>
      </c>
      <c r="D40" s="97"/>
      <c r="E40" s="95"/>
    </row>
    <row r="41" spans="1:5" x14ac:dyDescent="0.25">
      <c r="A41" s="96" t="s">
        <v>95</v>
      </c>
      <c r="B41" s="96" t="s">
        <v>346</v>
      </c>
      <c r="C41" s="96" t="s">
        <v>347</v>
      </c>
      <c r="D41" s="97"/>
      <c r="E41" s="95"/>
    </row>
    <row r="42" spans="1:5" x14ac:dyDescent="0.25">
      <c r="A42" s="96" t="s">
        <v>95</v>
      </c>
      <c r="B42" s="96" t="s">
        <v>346</v>
      </c>
      <c r="C42" s="96" t="s">
        <v>345</v>
      </c>
      <c r="D42" s="97"/>
      <c r="E42" s="95"/>
    </row>
    <row r="43" spans="1:5" x14ac:dyDescent="0.25">
      <c r="A43" s="96" t="s">
        <v>95</v>
      </c>
      <c r="B43" s="96" t="s">
        <v>348</v>
      </c>
      <c r="C43" s="96" t="s">
        <v>349</v>
      </c>
      <c r="D43" s="97"/>
      <c r="E43" s="95"/>
    </row>
    <row r="44" spans="1:5" x14ac:dyDescent="0.25">
      <c r="A44" s="96" t="s">
        <v>95</v>
      </c>
      <c r="B44" s="96" t="s">
        <v>350</v>
      </c>
      <c r="C44" s="96" t="s">
        <v>176</v>
      </c>
      <c r="D44" s="97"/>
      <c r="E44" s="95"/>
    </row>
    <row r="45" spans="1:5" x14ac:dyDescent="0.25">
      <c r="A45" s="96" t="s">
        <v>95</v>
      </c>
      <c r="B45" s="96" t="s">
        <v>351</v>
      </c>
      <c r="C45" s="96" t="s">
        <v>352</v>
      </c>
      <c r="D45" s="97"/>
      <c r="E45" s="95"/>
    </row>
    <row r="46" spans="1:5" x14ac:dyDescent="0.25">
      <c r="A46" s="96" t="s">
        <v>95</v>
      </c>
      <c r="B46" s="96" t="s">
        <v>353</v>
      </c>
      <c r="C46" s="96" t="s">
        <v>176</v>
      </c>
      <c r="D46" s="97"/>
      <c r="E46" s="95"/>
    </row>
    <row r="47" spans="1:5" x14ac:dyDescent="0.25">
      <c r="A47" s="96" t="s">
        <v>95</v>
      </c>
      <c r="B47" s="96" t="s">
        <v>354</v>
      </c>
      <c r="C47" s="96" t="s">
        <v>176</v>
      </c>
      <c r="D47" s="97"/>
      <c r="E47" s="95"/>
    </row>
    <row r="48" spans="1:5" x14ac:dyDescent="0.25">
      <c r="A48" s="96" t="s">
        <v>95</v>
      </c>
      <c r="B48" s="96" t="s">
        <v>355</v>
      </c>
      <c r="C48" s="96" t="s">
        <v>356</v>
      </c>
      <c r="D48" s="97"/>
      <c r="E48" s="95"/>
    </row>
    <row r="49" spans="1:5" x14ac:dyDescent="0.25">
      <c r="A49" s="96" t="s">
        <v>95</v>
      </c>
      <c r="B49" s="96" t="s">
        <v>355</v>
      </c>
      <c r="C49" s="96" t="s">
        <v>337</v>
      </c>
      <c r="D49" s="97"/>
      <c r="E49" s="95"/>
    </row>
    <row r="50" spans="1:5" x14ac:dyDescent="0.25">
      <c r="A50" s="96" t="s">
        <v>95</v>
      </c>
      <c r="B50" s="96" t="s">
        <v>357</v>
      </c>
      <c r="C50" s="96" t="s">
        <v>358</v>
      </c>
      <c r="D50" s="97"/>
      <c r="E50" s="95"/>
    </row>
    <row r="51" spans="1:5" x14ac:dyDescent="0.25">
      <c r="A51" s="96" t="s">
        <v>95</v>
      </c>
      <c r="B51" s="96" t="s">
        <v>359</v>
      </c>
      <c r="C51" s="96" t="s">
        <v>360</v>
      </c>
      <c r="D51" s="97"/>
      <c r="E51" s="95"/>
    </row>
    <row r="52" spans="1:5" x14ac:dyDescent="0.25">
      <c r="A52" s="96" t="s">
        <v>95</v>
      </c>
      <c r="B52" s="96" t="s">
        <v>361</v>
      </c>
      <c r="C52" s="96" t="s">
        <v>97</v>
      </c>
      <c r="D52" s="97"/>
      <c r="E52" s="95"/>
    </row>
    <row r="53" spans="1:5" x14ac:dyDescent="0.25">
      <c r="A53" s="96" t="s">
        <v>95</v>
      </c>
      <c r="B53" s="96" t="s">
        <v>361</v>
      </c>
      <c r="C53" s="96" t="s">
        <v>100</v>
      </c>
      <c r="D53" s="97"/>
      <c r="E53" s="95"/>
    </row>
    <row r="54" spans="1:5" x14ac:dyDescent="0.25">
      <c r="A54" s="96" t="s">
        <v>95</v>
      </c>
      <c r="B54" s="96" t="s">
        <v>229</v>
      </c>
      <c r="C54" s="96" t="s">
        <v>137</v>
      </c>
      <c r="D54" s="97"/>
      <c r="E54" s="95"/>
    </row>
    <row r="55" spans="1:5" x14ac:dyDescent="0.25">
      <c r="A55" s="96" t="s">
        <v>95</v>
      </c>
      <c r="B55" s="96" t="s">
        <v>362</v>
      </c>
      <c r="C55" s="96" t="s">
        <v>363</v>
      </c>
      <c r="D55" s="97"/>
      <c r="E55" s="95"/>
    </row>
    <row r="56" spans="1:5" x14ac:dyDescent="0.25">
      <c r="A56" s="96" t="s">
        <v>95</v>
      </c>
      <c r="B56" s="96" t="s">
        <v>141</v>
      </c>
      <c r="C56" s="96" t="s">
        <v>272</v>
      </c>
      <c r="D56" s="97"/>
      <c r="E56" s="95"/>
    </row>
    <row r="57" spans="1:5" x14ac:dyDescent="0.25">
      <c r="A57" s="96" t="s">
        <v>95</v>
      </c>
      <c r="B57" s="96" t="s">
        <v>141</v>
      </c>
      <c r="C57" s="96" t="s">
        <v>142</v>
      </c>
      <c r="D57" s="97"/>
      <c r="E57" s="95"/>
    </row>
    <row r="58" spans="1:5" x14ac:dyDescent="0.25">
      <c r="A58" s="96" t="s">
        <v>95</v>
      </c>
      <c r="B58" s="96" t="s">
        <v>364</v>
      </c>
      <c r="C58" s="96" t="s">
        <v>332</v>
      </c>
      <c r="D58" s="97"/>
      <c r="E58" s="95"/>
    </row>
    <row r="59" spans="1:5" x14ac:dyDescent="0.25">
      <c r="A59" s="96" t="s">
        <v>95</v>
      </c>
      <c r="B59" s="96" t="s">
        <v>364</v>
      </c>
      <c r="C59" s="96" t="s">
        <v>365</v>
      </c>
      <c r="D59" s="97"/>
      <c r="E59" s="95"/>
    </row>
    <row r="60" spans="1:5" x14ac:dyDescent="0.25">
      <c r="A60" s="96" t="s">
        <v>95</v>
      </c>
      <c r="B60" s="96" t="s">
        <v>125</v>
      </c>
      <c r="C60" s="96" t="s">
        <v>126</v>
      </c>
      <c r="D60" s="97"/>
      <c r="E60" s="95"/>
    </row>
    <row r="61" spans="1:5" x14ac:dyDescent="0.25">
      <c r="A61" s="96" t="s">
        <v>95</v>
      </c>
      <c r="B61" s="96" t="s">
        <v>201</v>
      </c>
      <c r="C61" s="96" t="s">
        <v>366</v>
      </c>
      <c r="D61" s="97"/>
      <c r="E61" s="95"/>
    </row>
    <row r="62" spans="1:5" x14ac:dyDescent="0.25">
      <c r="A62" s="96" t="s">
        <v>95</v>
      </c>
      <c r="B62" s="96" t="s">
        <v>201</v>
      </c>
      <c r="C62" s="96" t="s">
        <v>202</v>
      </c>
      <c r="D62" s="97"/>
      <c r="E62" s="95"/>
    </row>
    <row r="63" spans="1:5" x14ac:dyDescent="0.25">
      <c r="A63" s="96" t="s">
        <v>95</v>
      </c>
      <c r="B63" s="96" t="s">
        <v>367</v>
      </c>
      <c r="C63" s="96" t="s">
        <v>365</v>
      </c>
      <c r="D63" s="97"/>
      <c r="E63" s="95"/>
    </row>
    <row r="64" spans="1:5" x14ac:dyDescent="0.25">
      <c r="A64" s="96" t="s">
        <v>95</v>
      </c>
      <c r="B64" s="96" t="s">
        <v>368</v>
      </c>
      <c r="C64" s="96" t="s">
        <v>369</v>
      </c>
      <c r="D64" s="97"/>
      <c r="E64" s="95"/>
    </row>
    <row r="65" spans="1:5" x14ac:dyDescent="0.25">
      <c r="A65" s="96" t="s">
        <v>95</v>
      </c>
      <c r="B65" s="96" t="s">
        <v>370</v>
      </c>
      <c r="C65" s="96" t="s">
        <v>321</v>
      </c>
      <c r="D65" s="97"/>
      <c r="E65" s="95"/>
    </row>
    <row r="66" spans="1:5" x14ac:dyDescent="0.25">
      <c r="A66" s="96" t="s">
        <v>95</v>
      </c>
      <c r="B66" s="96" t="s">
        <v>119</v>
      </c>
      <c r="C66" s="96" t="s">
        <v>120</v>
      </c>
      <c r="D66" s="97"/>
      <c r="E66" s="95"/>
    </row>
    <row r="67" spans="1:5" x14ac:dyDescent="0.25">
      <c r="A67" s="96" t="s">
        <v>95</v>
      </c>
      <c r="B67" s="96" t="s">
        <v>371</v>
      </c>
      <c r="C67" s="96" t="s">
        <v>372</v>
      </c>
      <c r="D67" s="97"/>
      <c r="E67" s="95"/>
    </row>
    <row r="68" spans="1:5" x14ac:dyDescent="0.25">
      <c r="A68" s="96" t="s">
        <v>95</v>
      </c>
      <c r="B68" s="96" t="s">
        <v>371</v>
      </c>
      <c r="C68" s="96" t="s">
        <v>317</v>
      </c>
      <c r="D68" s="97"/>
      <c r="E68" s="95"/>
    </row>
    <row r="69" spans="1:5" x14ac:dyDescent="0.25">
      <c r="A69" s="96" t="s">
        <v>95</v>
      </c>
      <c r="B69" s="96" t="s">
        <v>373</v>
      </c>
      <c r="C69" s="96" t="s">
        <v>374</v>
      </c>
      <c r="D69" s="97"/>
      <c r="E69" s="95"/>
    </row>
    <row r="70" spans="1:5" x14ac:dyDescent="0.25">
      <c r="A70" s="96" t="s">
        <v>95</v>
      </c>
      <c r="B70" s="96" t="s">
        <v>375</v>
      </c>
      <c r="C70" s="96" t="s">
        <v>272</v>
      </c>
      <c r="D70" s="97"/>
      <c r="E70" s="95"/>
    </row>
    <row r="71" spans="1:5" x14ac:dyDescent="0.25">
      <c r="A71" s="96" t="s">
        <v>95</v>
      </c>
      <c r="B71" s="96" t="s">
        <v>253</v>
      </c>
      <c r="C71" s="96" t="s">
        <v>133</v>
      </c>
      <c r="D71" s="97"/>
      <c r="E71" s="95"/>
    </row>
    <row r="72" spans="1:5" x14ac:dyDescent="0.25">
      <c r="A72" s="96" t="s">
        <v>95</v>
      </c>
      <c r="B72" s="96" t="s">
        <v>376</v>
      </c>
      <c r="C72" s="96" t="s">
        <v>377</v>
      </c>
      <c r="D72" s="97"/>
      <c r="E72" s="95"/>
    </row>
    <row r="73" spans="1:5" x14ac:dyDescent="0.25">
      <c r="A73" s="96" t="s">
        <v>95</v>
      </c>
      <c r="B73" s="96" t="s">
        <v>378</v>
      </c>
      <c r="C73" s="96" t="s">
        <v>272</v>
      </c>
      <c r="D73" s="97"/>
      <c r="E73" s="95"/>
    </row>
    <row r="74" spans="1:5" x14ac:dyDescent="0.25">
      <c r="A74" s="96" t="s">
        <v>95</v>
      </c>
      <c r="B74" s="96" t="s">
        <v>379</v>
      </c>
      <c r="C74" s="96" t="s">
        <v>380</v>
      </c>
      <c r="D74" s="97"/>
      <c r="E74" s="95"/>
    </row>
    <row r="75" spans="1:5" x14ac:dyDescent="0.25">
      <c r="A75" s="96" t="s">
        <v>95</v>
      </c>
      <c r="B75" s="96" t="s">
        <v>381</v>
      </c>
      <c r="C75" s="96" t="s">
        <v>382</v>
      </c>
      <c r="D75" s="97"/>
      <c r="E75" s="95"/>
    </row>
    <row r="76" spans="1:5" x14ac:dyDescent="0.25">
      <c r="A76" s="96" t="s">
        <v>95</v>
      </c>
      <c r="B76" s="96" t="s">
        <v>383</v>
      </c>
      <c r="C76" s="96" t="s">
        <v>365</v>
      </c>
      <c r="D76" s="97"/>
      <c r="E76" s="95"/>
    </row>
    <row r="77" spans="1:5" x14ac:dyDescent="0.25">
      <c r="A77" s="96" t="s">
        <v>95</v>
      </c>
      <c r="B77" s="96" t="s">
        <v>384</v>
      </c>
      <c r="C77" s="96" t="s">
        <v>385</v>
      </c>
      <c r="D77" s="97"/>
      <c r="E77" s="95"/>
    </row>
    <row r="78" spans="1:5" x14ac:dyDescent="0.25">
      <c r="A78" s="96" t="s">
        <v>95</v>
      </c>
      <c r="B78" s="96" t="s">
        <v>386</v>
      </c>
      <c r="C78" s="96" t="s">
        <v>365</v>
      </c>
      <c r="D78" s="97"/>
      <c r="E78" s="95"/>
    </row>
    <row r="79" spans="1:5" x14ac:dyDescent="0.25">
      <c r="A79" s="96" t="s">
        <v>95</v>
      </c>
      <c r="B79" s="96" t="s">
        <v>387</v>
      </c>
      <c r="C79" s="96" t="s">
        <v>104</v>
      </c>
      <c r="D79" s="97"/>
      <c r="E79" s="95"/>
    </row>
    <row r="80" spans="1:5" x14ac:dyDescent="0.25">
      <c r="A80" s="96" t="s">
        <v>95</v>
      </c>
      <c r="B80" s="96" t="s">
        <v>96</v>
      </c>
      <c r="C80" s="96" t="s">
        <v>97</v>
      </c>
      <c r="D80" s="97"/>
      <c r="E80" s="95"/>
    </row>
    <row r="81" spans="1:5" x14ac:dyDescent="0.25">
      <c r="A81" s="96" t="s">
        <v>95</v>
      </c>
      <c r="B81" s="96" t="s">
        <v>388</v>
      </c>
      <c r="C81" s="96" t="s">
        <v>389</v>
      </c>
      <c r="D81" s="97"/>
      <c r="E81" s="95"/>
    </row>
    <row r="82" spans="1:5" x14ac:dyDescent="0.25">
      <c r="A82" s="96" t="s">
        <v>95</v>
      </c>
      <c r="B82" s="96" t="s">
        <v>388</v>
      </c>
      <c r="C82" s="96" t="s">
        <v>356</v>
      </c>
      <c r="D82" s="97"/>
      <c r="E82" s="95"/>
    </row>
    <row r="83" spans="1:5" x14ac:dyDescent="0.25">
      <c r="A83" s="96" t="s">
        <v>95</v>
      </c>
      <c r="B83" s="96" t="s">
        <v>388</v>
      </c>
      <c r="C83" s="96" t="s">
        <v>176</v>
      </c>
      <c r="D83" s="97"/>
      <c r="E83" s="95"/>
    </row>
    <row r="84" spans="1:5" x14ac:dyDescent="0.25">
      <c r="A84" s="96" t="s">
        <v>95</v>
      </c>
      <c r="B84" s="96" t="s">
        <v>390</v>
      </c>
      <c r="C84" s="96" t="s">
        <v>377</v>
      </c>
      <c r="D84" s="97"/>
      <c r="E84" s="95"/>
    </row>
    <row r="85" spans="1:5" x14ac:dyDescent="0.25">
      <c r="A85" s="96" t="s">
        <v>95</v>
      </c>
      <c r="B85" s="96" t="s">
        <v>391</v>
      </c>
      <c r="C85" s="96" t="s">
        <v>392</v>
      </c>
      <c r="D85" s="97"/>
      <c r="E85" s="95"/>
    </row>
    <row r="86" spans="1:5" x14ac:dyDescent="0.25">
      <c r="A86" s="96" t="s">
        <v>95</v>
      </c>
      <c r="B86" s="96" t="s">
        <v>393</v>
      </c>
      <c r="C86" s="96" t="s">
        <v>394</v>
      </c>
      <c r="D86" s="97"/>
      <c r="E86" s="95"/>
    </row>
    <row r="87" spans="1:5" x14ac:dyDescent="0.25">
      <c r="A87" s="96" t="s">
        <v>95</v>
      </c>
      <c r="B87" s="96" t="s">
        <v>113</v>
      </c>
      <c r="C87" s="96" t="s">
        <v>114</v>
      </c>
      <c r="D87" s="97"/>
      <c r="E87" s="95"/>
    </row>
    <row r="88" spans="1:5" x14ac:dyDescent="0.25">
      <c r="A88" s="96" t="s">
        <v>102</v>
      </c>
      <c r="B88" s="96" t="s">
        <v>103</v>
      </c>
      <c r="C88" s="96" t="s">
        <v>104</v>
      </c>
      <c r="D88" s="97"/>
      <c r="E88" s="95"/>
    </row>
    <row r="89" spans="1:5" x14ac:dyDescent="0.25">
      <c r="A89" s="96" t="s">
        <v>102</v>
      </c>
      <c r="B89" s="96" t="s">
        <v>314</v>
      </c>
      <c r="C89" s="96" t="s">
        <v>104</v>
      </c>
      <c r="D89" s="97"/>
      <c r="E89" s="95"/>
    </row>
    <row r="90" spans="1:5" x14ac:dyDescent="0.25">
      <c r="A90" s="96" t="s">
        <v>102</v>
      </c>
      <c r="B90" s="96" t="s">
        <v>106</v>
      </c>
      <c r="C90" s="96" t="s">
        <v>104</v>
      </c>
      <c r="D90" s="97"/>
      <c r="E90" s="95"/>
    </row>
    <row r="91" spans="1:5" x14ac:dyDescent="0.25">
      <c r="A91" s="96" t="s">
        <v>109</v>
      </c>
      <c r="B91" s="96" t="s">
        <v>298</v>
      </c>
      <c r="C91" s="96" t="s">
        <v>157</v>
      </c>
      <c r="D91" s="97"/>
      <c r="E91" s="95"/>
    </row>
    <row r="92" spans="1:5" x14ac:dyDescent="0.25">
      <c r="A92" s="96" t="s">
        <v>109</v>
      </c>
      <c r="B92" s="96" t="s">
        <v>299</v>
      </c>
      <c r="C92" s="96" t="s">
        <v>111</v>
      </c>
      <c r="D92" s="97"/>
      <c r="E92" s="95"/>
    </row>
    <row r="93" spans="1:5" x14ac:dyDescent="0.25">
      <c r="A93" s="96" t="s">
        <v>109</v>
      </c>
      <c r="B93" s="96" t="s">
        <v>300</v>
      </c>
      <c r="C93" s="96" t="s">
        <v>111</v>
      </c>
      <c r="D93" s="97"/>
      <c r="E93" s="95"/>
    </row>
    <row r="94" spans="1:5" x14ac:dyDescent="0.25">
      <c r="A94" s="96" t="s">
        <v>109</v>
      </c>
      <c r="B94" s="96" t="s">
        <v>156</v>
      </c>
      <c r="C94" s="96" t="s">
        <v>157</v>
      </c>
      <c r="D94" s="97"/>
      <c r="E94" s="95"/>
    </row>
    <row r="95" spans="1:5" x14ac:dyDescent="0.25">
      <c r="A95" s="96" t="s">
        <v>109</v>
      </c>
      <c r="B95" s="96" t="s">
        <v>301</v>
      </c>
      <c r="C95" s="96" t="s">
        <v>111</v>
      </c>
      <c r="D95" s="97"/>
      <c r="E95" s="95"/>
    </row>
    <row r="96" spans="1:5" x14ac:dyDescent="0.25">
      <c r="A96" s="96" t="s">
        <v>109</v>
      </c>
      <c r="B96" s="96" t="s">
        <v>302</v>
      </c>
      <c r="C96" s="96" t="s">
        <v>157</v>
      </c>
      <c r="D96" s="97"/>
      <c r="E96" s="95"/>
    </row>
    <row r="97" spans="1:5" x14ac:dyDescent="0.25">
      <c r="A97" s="96" t="s">
        <v>109</v>
      </c>
      <c r="B97" s="96" t="s">
        <v>303</v>
      </c>
      <c r="C97" s="96" t="s">
        <v>304</v>
      </c>
      <c r="D97" s="97"/>
      <c r="E97" s="95"/>
    </row>
    <row r="98" spans="1:5" x14ac:dyDescent="0.25">
      <c r="A98" s="96" t="s">
        <v>109</v>
      </c>
      <c r="B98" s="96" t="s">
        <v>305</v>
      </c>
      <c r="C98" s="96" t="s">
        <v>111</v>
      </c>
      <c r="D98" s="97"/>
      <c r="E98" s="95"/>
    </row>
    <row r="99" spans="1:5" x14ac:dyDescent="0.25">
      <c r="A99" s="96" t="s">
        <v>109</v>
      </c>
      <c r="B99" s="96" t="s">
        <v>306</v>
      </c>
      <c r="C99" s="96" t="s">
        <v>111</v>
      </c>
      <c r="D99" s="97"/>
      <c r="E99" s="95"/>
    </row>
    <row r="100" spans="1:5" x14ac:dyDescent="0.25">
      <c r="A100" s="96" t="s">
        <v>109</v>
      </c>
      <c r="B100" s="96" t="s">
        <v>307</v>
      </c>
      <c r="C100" s="96" t="s">
        <v>304</v>
      </c>
      <c r="D100" s="97"/>
      <c r="E100" s="95"/>
    </row>
    <row r="101" spans="1:5" x14ac:dyDescent="0.25">
      <c r="A101" s="96" t="s">
        <v>109</v>
      </c>
      <c r="B101" s="96" t="s">
        <v>308</v>
      </c>
      <c r="C101" s="96" t="s">
        <v>157</v>
      </c>
      <c r="D101" s="97"/>
      <c r="E101" s="95"/>
    </row>
    <row r="102" spans="1:5" x14ac:dyDescent="0.25">
      <c r="A102" s="96" t="s">
        <v>109</v>
      </c>
      <c r="B102" s="96" t="s">
        <v>308</v>
      </c>
      <c r="C102" s="96" t="s">
        <v>304</v>
      </c>
      <c r="D102" s="97"/>
      <c r="E102" s="95"/>
    </row>
    <row r="103" spans="1:5" x14ac:dyDescent="0.25">
      <c r="A103" s="96" t="s">
        <v>109</v>
      </c>
      <c r="B103" s="96" t="s">
        <v>309</v>
      </c>
      <c r="C103" s="96" t="s">
        <v>157</v>
      </c>
      <c r="D103" s="97"/>
      <c r="E103" s="95"/>
    </row>
    <row r="104" spans="1:5" x14ac:dyDescent="0.25">
      <c r="A104" s="96" t="s">
        <v>109</v>
      </c>
      <c r="B104" s="96" t="s">
        <v>309</v>
      </c>
      <c r="C104" s="96" t="s">
        <v>304</v>
      </c>
      <c r="D104" s="97"/>
      <c r="E104" s="95"/>
    </row>
    <row r="105" spans="1:5" x14ac:dyDescent="0.25">
      <c r="A105" s="96" t="s">
        <v>109</v>
      </c>
      <c r="B105" s="96" t="s">
        <v>310</v>
      </c>
      <c r="C105" s="96" t="s">
        <v>111</v>
      </c>
      <c r="D105" s="97"/>
      <c r="E105" s="95"/>
    </row>
    <row r="106" spans="1:5" x14ac:dyDescent="0.25">
      <c r="A106" s="96" t="s">
        <v>109</v>
      </c>
      <c r="B106" s="96" t="s">
        <v>310</v>
      </c>
      <c r="C106" s="96" t="s">
        <v>304</v>
      </c>
      <c r="D106" s="97"/>
      <c r="E106" s="95"/>
    </row>
    <row r="107" spans="1:5" x14ac:dyDescent="0.25">
      <c r="A107" s="96" t="s">
        <v>109</v>
      </c>
      <c r="B107" s="96" t="s">
        <v>173</v>
      </c>
      <c r="C107" s="96" t="s">
        <v>157</v>
      </c>
      <c r="D107" s="97"/>
      <c r="E107" s="95"/>
    </row>
    <row r="108" spans="1:5" x14ac:dyDescent="0.25">
      <c r="A108" s="96" t="s">
        <v>109</v>
      </c>
      <c r="B108" s="96" t="s">
        <v>173</v>
      </c>
      <c r="C108" s="96" t="s">
        <v>304</v>
      </c>
      <c r="D108" s="97"/>
      <c r="E108" s="95"/>
    </row>
    <row r="109" spans="1:5" x14ac:dyDescent="0.25">
      <c r="A109" s="96" t="s">
        <v>109</v>
      </c>
      <c r="B109" s="96" t="s">
        <v>159</v>
      </c>
      <c r="C109" s="96" t="s">
        <v>111</v>
      </c>
      <c r="D109" s="97"/>
      <c r="E109" s="95"/>
    </row>
    <row r="110" spans="1:5" x14ac:dyDescent="0.25">
      <c r="A110" s="96" t="s">
        <v>109</v>
      </c>
      <c r="B110" s="96" t="s">
        <v>311</v>
      </c>
      <c r="C110" s="96" t="s">
        <v>111</v>
      </c>
      <c r="D110" s="97"/>
      <c r="E110" s="95"/>
    </row>
    <row r="111" spans="1:5" x14ac:dyDescent="0.25">
      <c r="A111" s="96" t="s">
        <v>109</v>
      </c>
      <c r="B111" s="96" t="s">
        <v>311</v>
      </c>
      <c r="C111" s="96" t="s">
        <v>304</v>
      </c>
      <c r="D111" s="97"/>
      <c r="E111" s="95"/>
    </row>
    <row r="112" spans="1:5" x14ac:dyDescent="0.25">
      <c r="A112" s="96" t="s">
        <v>109</v>
      </c>
      <c r="B112" s="96" t="s">
        <v>312</v>
      </c>
      <c r="C112" s="96" t="s">
        <v>157</v>
      </c>
      <c r="D112" s="97"/>
      <c r="E112" s="95"/>
    </row>
    <row r="113" spans="1:5" x14ac:dyDescent="0.25">
      <c r="A113" s="96" t="s">
        <v>109</v>
      </c>
      <c r="B113" s="96" t="s">
        <v>312</v>
      </c>
      <c r="C113" s="96" t="s">
        <v>304</v>
      </c>
      <c r="D113" s="97"/>
      <c r="E113" s="95"/>
    </row>
    <row r="114" spans="1:5" x14ac:dyDescent="0.25">
      <c r="A114" s="96" t="s">
        <v>109</v>
      </c>
      <c r="B114" s="96" t="s">
        <v>110</v>
      </c>
      <c r="C114" s="96" t="s">
        <v>111</v>
      </c>
      <c r="D114" s="97"/>
      <c r="E114" s="95"/>
    </row>
    <row r="115" spans="1:5" x14ac:dyDescent="0.25">
      <c r="A115" s="96" t="s">
        <v>109</v>
      </c>
      <c r="B115" s="96" t="s">
        <v>288</v>
      </c>
      <c r="C115" s="96" t="s">
        <v>289</v>
      </c>
      <c r="D115" s="97"/>
      <c r="E115" s="95"/>
    </row>
    <row r="116" spans="1:5" x14ac:dyDescent="0.25">
      <c r="A116" s="96" t="s">
        <v>109</v>
      </c>
      <c r="B116" s="96" t="s">
        <v>313</v>
      </c>
      <c r="C116" s="96" t="s">
        <v>289</v>
      </c>
      <c r="D116" s="97"/>
      <c r="E116" s="95"/>
    </row>
    <row r="117" spans="1:5" x14ac:dyDescent="0.25">
      <c r="A117" s="96" t="s">
        <v>295</v>
      </c>
      <c r="B117" s="96" t="s">
        <v>293</v>
      </c>
      <c r="C117" s="96" t="s">
        <v>294</v>
      </c>
      <c r="D117" s="97"/>
      <c r="E117" s="95"/>
    </row>
    <row r="118" spans="1:5" x14ac:dyDescent="0.25">
      <c r="A118" s="96" t="s">
        <v>295</v>
      </c>
      <c r="B118" s="96" t="s">
        <v>296</v>
      </c>
      <c r="C118" s="96" t="s">
        <v>294</v>
      </c>
      <c r="D118" s="97"/>
      <c r="E118" s="95"/>
    </row>
    <row r="119" spans="1:5" x14ac:dyDescent="0.25">
      <c r="A119" s="96" t="s">
        <v>295</v>
      </c>
      <c r="B119" s="96" t="s">
        <v>297</v>
      </c>
      <c r="C119" s="96" t="s">
        <v>294</v>
      </c>
      <c r="D119" s="97"/>
      <c r="E119" s="95"/>
    </row>
    <row r="120" spans="1:5" x14ac:dyDescent="0.25">
      <c r="A120" s="95"/>
      <c r="B120" s="95"/>
      <c r="C120" s="95"/>
      <c r="E120" s="95"/>
    </row>
    <row r="121" spans="1:5" x14ac:dyDescent="0.25">
      <c r="A121" s="95"/>
      <c r="B121" s="95"/>
      <c r="C121" s="95"/>
      <c r="E121" s="95"/>
    </row>
    <row r="122" spans="1:5" x14ac:dyDescent="0.25">
      <c r="A122" s="95"/>
      <c r="B122" s="95"/>
      <c r="C122" s="95"/>
      <c r="E122" s="95"/>
    </row>
    <row r="123" spans="1:5" x14ac:dyDescent="0.25">
      <c r="A123" s="95"/>
      <c r="B123" s="95"/>
      <c r="C123" s="95"/>
      <c r="E123" s="95"/>
    </row>
    <row r="124" spans="1:5" x14ac:dyDescent="0.25">
      <c r="A124" s="95"/>
      <c r="B124" s="95"/>
      <c r="C124" s="95"/>
      <c r="E124" s="95"/>
    </row>
    <row r="125" spans="1:5" x14ac:dyDescent="0.25">
      <c r="A125" s="95"/>
      <c r="B125" s="95"/>
      <c r="C125" s="95"/>
      <c r="E125" s="95"/>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b9077df3f9d558057e642f4acdd19f79">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87a287f6ceb17fb2166dd4da3a5e136b"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5F25KTUSNP4X-205032580-152509</_dlc_DocId>
    <_dlc_DocIdUrl xmlns="d65e48b5-f38d-431e-9b4f-47403bf4583f">
      <Url>https://rkas.sharepoint.com/Kliendisuhted/_layouts/15/DocIdRedir.aspx?ID=5F25KTUSNP4X-205032580-152509</Url>
      <Description>5F25KTUSNP4X-205032580-152509</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2EE27DEC-BE16-456A-BF7D-3E33A5AB3F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223DAC8-EC9A-47DE-8DAA-FAF9FAB2B75A}">
  <ds:schemaRefs>
    <ds:schemaRef ds:uri="http://schemas.microsoft.com/office/2006/documentManagement/types"/>
    <ds:schemaRef ds:uri="http://purl.org/dc/dcmitype/"/>
    <ds:schemaRef ds:uri="http://www.w3.org/XML/1998/namespace"/>
    <ds:schemaRef ds:uri="http://purl.org/dc/terms/"/>
    <ds:schemaRef ds:uri="http://purl.org/dc/elements/1.1/"/>
    <ds:schemaRef ds:uri="http://schemas.microsoft.com/office/infopath/2007/PartnerControls"/>
    <ds:schemaRef ds:uri="d65e48b5-f38d-431e-9b4f-47403bf4583f"/>
    <ds:schemaRef ds:uri="http://schemas.openxmlformats.org/package/2006/metadata/core-properties"/>
    <ds:schemaRef ds:uri="4295b89e-2911-42f0-a767-8ca596d6842f"/>
    <ds:schemaRef ds:uri="a4634551-c501-4e5e-ac96-dde1e0c9b252"/>
    <ds:schemaRef ds:uri="http://schemas.microsoft.com/office/2006/metadata/properties"/>
  </ds:schemaRefs>
</ds:datastoreItem>
</file>

<file path=customXml/itemProps4.xml><?xml version="1.0" encoding="utf-8"?>
<ds:datastoreItem xmlns:ds="http://schemas.openxmlformats.org/officeDocument/2006/customXml" ds:itemID="{3CB5EAF2-A27D-46DD-966B-55D347F91F3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Henri Telk</cp:lastModifiedBy>
  <cp:revision/>
  <dcterms:created xsi:type="dcterms:W3CDTF">2014-12-29T14:35:11Z</dcterms:created>
  <dcterms:modified xsi:type="dcterms:W3CDTF">2024-04-17T10:10:38Z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5f552dda-a479-48fe-b433-00f41b6922e3</vt:lpwstr>
  </property>
</Properties>
</file>